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66925"/>
  <mc:AlternateContent xmlns:mc="http://schemas.openxmlformats.org/markup-compatibility/2006">
    <mc:Choice Requires="x15">
      <x15ac:absPath xmlns:x15ac="http://schemas.microsoft.com/office/spreadsheetml/2010/11/ac" url="https://changewellproject.sharepoint.com/Shared Documents/Workforce Training and Development/Systems Leaders/Monetizing Your Rehousing Investment/Session 2/"/>
    </mc:Choice>
  </mc:AlternateContent>
  <xr:revisionPtr revIDLastSave="0" documentId="8_{5D316B8C-7B6C-4F74-826A-5D093306B1A4}" xr6:coauthVersionLast="47" xr6:coauthVersionMax="47" xr10:uidLastSave="{00000000-0000-0000-0000-000000000000}"/>
  <bookViews>
    <workbookView xWindow="28680" yWindow="-120" windowWidth="29040" windowHeight="15720" tabRatio="465" firstSheet="5" activeTab="5" xr2:uid="{C07BC946-6039-4469-B27A-F7F5C903B0D0}"/>
  </bookViews>
  <sheets>
    <sheet name="Information" sheetId="11" r:id="rId1"/>
    <sheet name="HDAP Example" sheetId="10" r:id="rId2"/>
    <sheet name="HDAP" sheetId="5" r:id="rId3"/>
    <sheet name="HomeSafe" sheetId="7" r:id="rId4"/>
    <sheet name="CalWORKs HSP" sheetId="8" r:id="rId5"/>
    <sheet name="Bringing Families Home"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5" l="1"/>
  <c r="L37" i="5" s="1"/>
  <c r="J37" i="5"/>
  <c r="C37" i="5"/>
  <c r="K36" i="5"/>
  <c r="L36" i="5" s="1"/>
  <c r="J36" i="5"/>
  <c r="K35" i="5"/>
  <c r="L35" i="5" s="1"/>
  <c r="J35" i="5"/>
  <c r="D35" i="5"/>
  <c r="E35" i="5" s="1"/>
  <c r="B35" i="5"/>
  <c r="K34" i="5"/>
  <c r="L34" i="5" s="1"/>
  <c r="J34" i="5"/>
  <c r="D34" i="5"/>
  <c r="E34" i="5" s="1"/>
  <c r="B34" i="5"/>
  <c r="K33" i="5"/>
  <c r="L33" i="5" s="1"/>
  <c r="J33" i="5"/>
  <c r="K26" i="5"/>
  <c r="L26" i="5" s="1"/>
  <c r="J26" i="5"/>
  <c r="J25" i="5"/>
  <c r="K25" i="5" s="1"/>
  <c r="L25" i="5" s="1"/>
  <c r="K24" i="5"/>
  <c r="L24" i="5" s="1"/>
  <c r="J24" i="5"/>
  <c r="K18" i="5"/>
  <c r="J18" i="5"/>
  <c r="I18" i="5"/>
  <c r="K17" i="5"/>
  <c r="L17" i="5" s="1"/>
  <c r="J17" i="5"/>
  <c r="I17" i="5"/>
  <c r="K10" i="5"/>
  <c r="K37" i="9"/>
  <c r="L37" i="9" s="1"/>
  <c r="J37" i="9"/>
  <c r="C37" i="9"/>
  <c r="K36" i="9"/>
  <c r="L36" i="9" s="1"/>
  <c r="J36" i="9"/>
  <c r="L35" i="9"/>
  <c r="K35" i="9"/>
  <c r="J35" i="9"/>
  <c r="D35" i="9"/>
  <c r="E35" i="9" s="1"/>
  <c r="B35" i="9"/>
  <c r="K34" i="9"/>
  <c r="L34" i="9" s="1"/>
  <c r="J34" i="9"/>
  <c r="D34" i="9"/>
  <c r="E34" i="9" s="1"/>
  <c r="B34" i="9"/>
  <c r="K33" i="9"/>
  <c r="J26" i="9"/>
  <c r="K26" i="9" s="1"/>
  <c r="L26" i="9" s="1"/>
  <c r="K25" i="9"/>
  <c r="L25" i="9" s="1"/>
  <c r="J25" i="9"/>
  <c r="J24" i="9"/>
  <c r="J33" i="9" s="1"/>
  <c r="L33" i="9" s="1"/>
  <c r="L38" i="9" s="1"/>
  <c r="J45" i="9" s="1"/>
  <c r="K18" i="9"/>
  <c r="L18" i="9" s="1"/>
  <c r="J18" i="9"/>
  <c r="I18" i="9"/>
  <c r="K17" i="9"/>
  <c r="L17" i="9" s="1"/>
  <c r="L19" i="9" s="1"/>
  <c r="J43" i="9" s="1"/>
  <c r="J17" i="9"/>
  <c r="I17" i="9"/>
  <c r="K10" i="9"/>
  <c r="K37" i="8"/>
  <c r="L37" i="8" s="1"/>
  <c r="J37" i="8"/>
  <c r="C37" i="8"/>
  <c r="K36" i="8"/>
  <c r="L36" i="8" s="1"/>
  <c r="J36" i="8"/>
  <c r="K35" i="8"/>
  <c r="L35" i="8" s="1"/>
  <c r="J35" i="8"/>
  <c r="D35" i="8"/>
  <c r="E35" i="8" s="1"/>
  <c r="B35" i="8"/>
  <c r="K34" i="8"/>
  <c r="L34" i="8" s="1"/>
  <c r="J34" i="8"/>
  <c r="D34" i="8"/>
  <c r="E34" i="8" s="1"/>
  <c r="B34" i="8"/>
  <c r="K33" i="8"/>
  <c r="J26" i="8"/>
  <c r="K26" i="8" s="1"/>
  <c r="L26" i="8" s="1"/>
  <c r="J25" i="8"/>
  <c r="K25" i="8" s="1"/>
  <c r="L25" i="8" s="1"/>
  <c r="K24" i="8"/>
  <c r="L24" i="8" s="1"/>
  <c r="J24" i="8"/>
  <c r="J33" i="8" s="1"/>
  <c r="K18" i="8"/>
  <c r="L18" i="8" s="1"/>
  <c r="J18" i="8"/>
  <c r="I18" i="8"/>
  <c r="K17" i="8"/>
  <c r="L17" i="8" s="1"/>
  <c r="J17" i="8"/>
  <c r="I17" i="8"/>
  <c r="K10" i="8"/>
  <c r="K37" i="7"/>
  <c r="J37" i="7"/>
  <c r="C37" i="7"/>
  <c r="K36" i="7"/>
  <c r="L36" i="7" s="1"/>
  <c r="J36" i="7"/>
  <c r="K35" i="7"/>
  <c r="L35" i="7" s="1"/>
  <c r="J35" i="7"/>
  <c r="D35" i="7"/>
  <c r="E35" i="7" s="1"/>
  <c r="B35" i="7"/>
  <c r="K34" i="7"/>
  <c r="L34" i="7" s="1"/>
  <c r="J34" i="7"/>
  <c r="D34" i="7"/>
  <c r="E34" i="7" s="1"/>
  <c r="B34" i="7"/>
  <c r="K33" i="7"/>
  <c r="L33" i="7" s="1"/>
  <c r="J33" i="7"/>
  <c r="J26" i="7"/>
  <c r="K26" i="7" s="1"/>
  <c r="L26" i="7" s="1"/>
  <c r="J25" i="7"/>
  <c r="K25" i="7" s="1"/>
  <c r="L25" i="7" s="1"/>
  <c r="K24" i="7"/>
  <c r="L24" i="7" s="1"/>
  <c r="J24" i="7"/>
  <c r="K18" i="7"/>
  <c r="J18" i="7"/>
  <c r="I18" i="7"/>
  <c r="K17" i="7"/>
  <c r="L17" i="7" s="1"/>
  <c r="J17" i="7"/>
  <c r="I17" i="7"/>
  <c r="K10" i="7"/>
  <c r="K37" i="10"/>
  <c r="J37" i="10"/>
  <c r="C37" i="10"/>
  <c r="K36" i="10"/>
  <c r="L36" i="10" s="1"/>
  <c r="J36" i="10"/>
  <c r="K35" i="10"/>
  <c r="J35" i="10"/>
  <c r="D35" i="10"/>
  <c r="E35" i="10" s="1"/>
  <c r="B35" i="10"/>
  <c r="K34" i="10"/>
  <c r="J34" i="10"/>
  <c r="D34" i="10"/>
  <c r="E34" i="10" s="1"/>
  <c r="B34" i="10"/>
  <c r="K33" i="10"/>
  <c r="J26" i="10"/>
  <c r="K26" i="10" s="1"/>
  <c r="L26" i="10" s="1"/>
  <c r="J25" i="10"/>
  <c r="K25" i="10" s="1"/>
  <c r="L25" i="10" s="1"/>
  <c r="J24" i="10"/>
  <c r="K24" i="10" s="1"/>
  <c r="L24" i="10" s="1"/>
  <c r="K18" i="10"/>
  <c r="J18" i="10"/>
  <c r="I18" i="10"/>
  <c r="K17" i="10"/>
  <c r="J17" i="10"/>
  <c r="I17" i="10"/>
  <c r="K8" i="10"/>
  <c r="K10" i="10" s="1"/>
  <c r="L17" i="10" l="1"/>
  <c r="J33" i="10"/>
  <c r="L33" i="10" s="1"/>
  <c r="L38" i="10" s="1"/>
  <c r="J45" i="10" s="1"/>
  <c r="L35" i="10"/>
  <c r="L18" i="10"/>
  <c r="L34" i="10"/>
  <c r="L37" i="10"/>
  <c r="L27" i="5"/>
  <c r="J44" i="5" s="1"/>
  <c r="L18" i="5"/>
  <c r="L19" i="5"/>
  <c r="J43" i="5" s="1"/>
  <c r="L38" i="5"/>
  <c r="J45" i="5" s="1"/>
  <c r="L37" i="7"/>
  <c r="L27" i="7"/>
  <c r="J44" i="7" s="1"/>
  <c r="L38" i="7"/>
  <c r="J45" i="7" s="1"/>
  <c r="L18" i="7"/>
  <c r="L19" i="7" s="1"/>
  <c r="J43" i="7" s="1"/>
  <c r="K24" i="9"/>
  <c r="L24" i="9" s="1"/>
  <c r="L27" i="9" s="1"/>
  <c r="J44" i="9" s="1"/>
  <c r="L19" i="8"/>
  <c r="J43" i="8" s="1"/>
  <c r="L33" i="8"/>
  <c r="L38" i="8" s="1"/>
  <c r="J45" i="8" s="1"/>
  <c r="L27" i="8"/>
  <c r="J44" i="8" s="1"/>
  <c r="L27" i="10"/>
  <c r="J44" i="10" s="1"/>
  <c r="L19" i="10" l="1"/>
  <c r="J43" i="10" s="1"/>
  <c r="J46" i="10" s="1"/>
  <c r="J47" i="10" s="1"/>
  <c r="J46" i="5"/>
  <c r="J47" i="5" s="1"/>
  <c r="J46" i="9"/>
  <c r="J47" i="9" s="1"/>
  <c r="J46" i="8"/>
  <c r="J47" i="8" s="1"/>
  <c r="J46" i="7"/>
  <c r="J47" i="7" s="1"/>
</calcChain>
</file>

<file path=xl/sharedStrings.xml><?xml version="1.0" encoding="utf-8"?>
<sst xmlns="http://schemas.openxmlformats.org/spreadsheetml/2006/main" count="452" uniqueCount="90">
  <si>
    <t>Template Program Budget Planning Tool</t>
  </si>
  <si>
    <r>
      <rPr>
        <b/>
        <sz val="11"/>
        <color theme="1"/>
        <rFont val="Montserrat"/>
      </rPr>
      <t>Purpose</t>
    </r>
    <r>
      <rPr>
        <sz val="11"/>
        <color theme="1"/>
        <rFont val="Montserrat"/>
      </rPr>
      <t xml:space="preserve">: For CDSS-funded housing programs to plan how to allocate their budget across all aspects of housing programs. </t>
    </r>
  </si>
  <si>
    <r>
      <rPr>
        <b/>
        <sz val="11"/>
        <color theme="1"/>
        <rFont val="Montserrat"/>
      </rPr>
      <t>How to Use:</t>
    </r>
    <r>
      <rPr>
        <sz val="11"/>
        <color theme="1"/>
        <rFont val="Montserrat"/>
      </rPr>
      <t xml:space="preserve"> Choose the tab for your program. Complete assumptions (white boxes on left) based on your individual program. Compare allocation with estimated annual program budget need on right. </t>
    </r>
  </si>
  <si>
    <t>This template document was created by the Change Well Project for use by CDSS-funded housing programs and partner agencies. A program using this template should review and make changes based on their specific program criteria. This may include any required approval processes for use by your county or agency. More information about our work is at www.changewellproject.com. This template document may be altered, changed, and reused by CDSS-funded housing programs and partner agencies with no required attribution to Change Well Project.</t>
  </si>
  <si>
    <t>Enter Assumptions</t>
  </si>
  <si>
    <t>Enter Sources and Amounts of Available Funds</t>
  </si>
  <si>
    <t>Source</t>
  </si>
  <si>
    <t>Amount</t>
  </si>
  <si>
    <t>Direct Service Staff Costs</t>
  </si>
  <si>
    <t>HDAP Non-Competitive</t>
  </si>
  <si>
    <t>Position Type</t>
  </si>
  <si>
    <t>Staff Cost (Salary + Benefits)</t>
  </si>
  <si>
    <t>Full Time Equivalent (FTE)</t>
  </si>
  <si>
    <t>HDAP TSI Allocation</t>
  </si>
  <si>
    <t>Housing Case Manager</t>
  </si>
  <si>
    <t>HDAP TSI Match</t>
  </si>
  <si>
    <t>Disability Advocate</t>
  </si>
  <si>
    <t>CSBG Time Study Code  1142</t>
  </si>
  <si>
    <t xml:space="preserve">Interim Assistance Reimbursement </t>
  </si>
  <si>
    <t xml:space="preserve">Housing Assistance Costs </t>
  </si>
  <si>
    <t>Total Available Funds</t>
  </si>
  <si>
    <t>Ongoing  Housing Assistance</t>
  </si>
  <si>
    <t>Monthly Amount per Slot</t>
  </si>
  <si>
    <r>
      <t>HUD Fair Market Rent (FMR)</t>
    </r>
    <r>
      <rPr>
        <sz val="11"/>
        <color theme="9" tint="-0.499984740745262"/>
        <rFont val="Calibri"/>
        <family val="2"/>
        <scheme val="minor"/>
      </rPr>
      <t>*</t>
    </r>
  </si>
  <si>
    <t>Shallow Subsidy as % of FMR</t>
  </si>
  <si>
    <t>Review Your Cost Projections</t>
  </si>
  <si>
    <t>Hotel</t>
  </si>
  <si>
    <t>One -Time Housing Assistance</t>
  </si>
  <si>
    <t>Cost Per Client</t>
  </si>
  <si>
    <t>Direct Service Staff</t>
  </si>
  <si>
    <t>Deposit Amount</t>
  </si>
  <si>
    <t>FTE</t>
  </si>
  <si>
    <t>Annual Cost</t>
  </si>
  <si>
    <t>House Hold Goods</t>
  </si>
  <si>
    <t>Ancillary Client Costs</t>
  </si>
  <si>
    <t>Landlord Incentive</t>
  </si>
  <si>
    <t xml:space="preserve">Annual Direct Staff Cost </t>
  </si>
  <si>
    <t># of Months of Rent for Prevention</t>
  </si>
  <si>
    <t>Cost by Intervention Type for Ongoing Housing Assistance</t>
  </si>
  <si>
    <t>Administrative/Indirect Costs</t>
  </si>
  <si>
    <t>Type of Housing Assistance</t>
  </si>
  <si>
    <t>Monthly Assistance Amount</t>
  </si>
  <si>
    <t>Monthly Total</t>
  </si>
  <si>
    <t>Administrative/Indirect Cost Overhead %</t>
  </si>
  <si>
    <t xml:space="preserve">HUD Fair Market Rent </t>
  </si>
  <si>
    <t>Make sure to consider the following costs in your overhead:</t>
  </si>
  <si>
    <t>Shallow Subsidy</t>
  </si>
  <si>
    <t>Financial Services</t>
  </si>
  <si>
    <t>HMIS Licenses</t>
  </si>
  <si>
    <t xml:space="preserve">Annual Ongiong Housing Assistance </t>
  </si>
  <si>
    <t>Data System</t>
  </si>
  <si>
    <t>Data Entry/Analytics</t>
  </si>
  <si>
    <t>Cost by Intervention Type for One-Time  Housing Assistance</t>
  </si>
  <si>
    <t>Staff Capacity Assumptions</t>
  </si>
  <si>
    <t>One-Time Housing Assistance</t>
  </si>
  <si>
    <t>One-Time Assistance Amount</t>
  </si>
  <si>
    <t>Number of clients Per Year</t>
  </si>
  <si>
    <t>Monthly Staff Caseload</t>
  </si>
  <si>
    <t>Client Slots for a Full FTE</t>
  </si>
  <si>
    <t>Available Slots</t>
  </si>
  <si>
    <t>Deposit and First Month of Rent</t>
  </si>
  <si>
    <t>Available Client Slots</t>
  </si>
  <si>
    <t>Prevention (up to 4 months of rent)</t>
  </si>
  <si>
    <t>Monthly Housing Assistance Target</t>
  </si>
  <si>
    <t>Monthly Service Target</t>
  </si>
  <si>
    <t>Annual One-Time Housing Assistance Cost</t>
  </si>
  <si>
    <t xml:space="preserve">Prevention </t>
  </si>
  <si>
    <t>Estimated Annual Program Budget</t>
  </si>
  <si>
    <t>Cost Category</t>
  </si>
  <si>
    <t>Direct Service Staff Cost</t>
  </si>
  <si>
    <t>Average Length of Intervention (Determines Client Turnover in Program)</t>
  </si>
  <si>
    <t>Ongoing Housing Assistance</t>
  </si>
  <si>
    <t>Type of Housing Assistance**</t>
  </si>
  <si>
    <t xml:space="preserve">Average in Months** </t>
  </si>
  <si>
    <t>Prevention</t>
  </si>
  <si>
    <t>Administrative Overhead</t>
  </si>
  <si>
    <t xml:space="preserve"> Total Annual Cost***</t>
  </si>
  <si>
    <t>* Click This Link to lookup 2023 HUD FMR</t>
  </si>
  <si>
    <t>***If Total Annual Cost is in Red, your cost exceeds your available funds.</t>
  </si>
  <si>
    <t>** If you don't have intervention type just enter any positive, non-zero number. No cost will be added provided that there are no slots  allocated in previous table</t>
  </si>
  <si>
    <t>HUD Fair Market Rent (FMR)</t>
  </si>
  <si>
    <t xml:space="preserve">Annual Ongoing Housing Assistance </t>
  </si>
  <si>
    <t>Client Slots per FTE</t>
  </si>
  <si>
    <t>Type of Housing Assistance*</t>
  </si>
  <si>
    <t xml:space="preserve">Average in Months* </t>
  </si>
  <si>
    <t xml:space="preserve"> Total Annual Cost**</t>
  </si>
  <si>
    <t>HomeSafe Allocation</t>
  </si>
  <si>
    <t>CalWORKs HSP Allocation</t>
  </si>
  <si>
    <t>Housing Navigator</t>
  </si>
  <si>
    <t>Bringing Families Home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</si>
</sst>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s>
  <fonts count="1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20"/>
      <color theme="1"/>
      <name val="Calibri"/>
      <family val="2"/>
      <scheme val="minor"/>
    </font>
    <font>
      <b/>
      <sz val="20"/>
      <color theme="0"/>
      <name val="Calibri"/>
      <family val="2"/>
      <scheme val="minor"/>
    </font>
    <font>
      <b/>
      <sz val="11"/>
      <color theme="9" tint="-0.499984740745262"/>
      <name val="Calibri"/>
      <family val="2"/>
      <scheme val="minor"/>
    </font>
    <font>
      <b/>
      <sz val="22"/>
      <color theme="0"/>
      <name val="Calibri"/>
      <family val="2"/>
      <scheme val="minor"/>
    </font>
    <font>
      <b/>
      <sz val="11"/>
      <color theme="4" tint="-0.499984740745262"/>
      <name val="Calibri"/>
      <family val="2"/>
      <scheme val="minor"/>
    </font>
    <font>
      <u/>
      <sz val="11"/>
      <color theme="10"/>
      <name val="Calibri"/>
      <family val="2"/>
      <scheme val="minor"/>
    </font>
    <font>
      <b/>
      <u/>
      <sz val="11"/>
      <color theme="9" tint="-0.499984740745262"/>
      <name val="Calibri"/>
      <family val="2"/>
      <scheme val="minor"/>
    </font>
    <font>
      <sz val="11"/>
      <color theme="9" tint="-0.499984740745262"/>
      <name val="Calibri"/>
      <family val="2"/>
      <scheme val="minor"/>
    </font>
    <font>
      <sz val="11"/>
      <color theme="1"/>
      <name val="Montserrat"/>
    </font>
    <font>
      <b/>
      <sz val="16"/>
      <color theme="1"/>
      <name val="Montserrat"/>
    </font>
    <font>
      <b/>
      <sz val="11"/>
      <color theme="1"/>
      <name val="Montserrat"/>
    </font>
    <font>
      <i/>
      <sz val="10"/>
      <color theme="1"/>
      <name val="Montserrat"/>
    </font>
  </fonts>
  <fills count="11">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59999389629810485"/>
        <bgColor indexed="64"/>
      </patternFill>
    </fill>
    <fill>
      <patternFill patternType="solid">
        <fgColor rgb="FF7030A0"/>
        <bgColor indexed="64"/>
      </patternFill>
    </fill>
    <fill>
      <patternFill patternType="solid">
        <fgColor rgb="FFD1BCFC"/>
        <bgColor indexed="64"/>
      </patternFill>
    </fill>
    <fill>
      <patternFill patternType="solid">
        <fgColor theme="9" tint="-0.249977111117893"/>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93">
    <xf numFmtId="0" fontId="0" fillId="0" borderId="0" xfId="0"/>
    <xf numFmtId="0" fontId="0" fillId="0" borderId="1" xfId="0" applyBorder="1"/>
    <xf numFmtId="164" fontId="0" fillId="0" borderId="1" xfId="2" applyNumberFormat="1" applyFont="1" applyBorder="1"/>
    <xf numFmtId="0" fontId="3" fillId="2" borderId="2" xfId="0" applyFont="1" applyFill="1" applyBorder="1"/>
    <xf numFmtId="0" fontId="3" fillId="2" borderId="2" xfId="0" applyFont="1" applyFill="1" applyBorder="1" applyAlignment="1">
      <alignment horizontal="right"/>
    </xf>
    <xf numFmtId="0" fontId="0" fillId="0" borderId="6" xfId="0" applyBorder="1"/>
    <xf numFmtId="0" fontId="0" fillId="0" borderId="8" xfId="0" applyBorder="1"/>
    <xf numFmtId="0" fontId="0" fillId="0" borderId="4" xfId="0" applyBorder="1"/>
    <xf numFmtId="164" fontId="0" fillId="0" borderId="5" xfId="2" applyNumberFormat="1" applyFont="1" applyBorder="1"/>
    <xf numFmtId="164" fontId="0" fillId="0" borderId="9" xfId="2" applyNumberFormat="1" applyFont="1" applyBorder="1"/>
    <xf numFmtId="164" fontId="0" fillId="0" borderId="0" xfId="0" applyNumberFormat="1"/>
    <xf numFmtId="164" fontId="0" fillId="0" borderId="7" xfId="2" applyNumberFormat="1" applyFont="1" applyBorder="1"/>
    <xf numFmtId="164" fontId="0" fillId="0" borderId="0" xfId="2" applyNumberFormat="1" applyFont="1" applyBorder="1"/>
    <xf numFmtId="164" fontId="0" fillId="0" borderId="7" xfId="0" applyNumberFormat="1" applyBorder="1"/>
    <xf numFmtId="164" fontId="0" fillId="0" borderId="9" xfId="0" applyNumberFormat="1" applyBorder="1"/>
    <xf numFmtId="0" fontId="0" fillId="0" borderId="6" xfId="0" applyBorder="1" applyAlignment="1">
      <alignment horizontal="left"/>
    </xf>
    <xf numFmtId="0" fontId="0" fillId="0" borderId="8" xfId="0" applyBorder="1" applyAlignment="1">
      <alignment horizontal="left"/>
    </xf>
    <xf numFmtId="44" fontId="0" fillId="0" borderId="9" xfId="2" applyFont="1" applyBorder="1"/>
    <xf numFmtId="164" fontId="0" fillId="0" borderId="0" xfId="2" applyNumberFormat="1" applyFont="1" applyFill="1" applyBorder="1"/>
    <xf numFmtId="164" fontId="0" fillId="0" borderId="3" xfId="2" applyNumberFormat="1" applyFont="1" applyFill="1" applyBorder="1"/>
    <xf numFmtId="164" fontId="0" fillId="0" borderId="1" xfId="2" applyNumberFormat="1" applyFont="1" applyFill="1" applyBorder="1"/>
    <xf numFmtId="165" fontId="0" fillId="0" borderId="7" xfId="1" applyNumberFormat="1" applyFont="1" applyFill="1" applyBorder="1"/>
    <xf numFmtId="165" fontId="0" fillId="0" borderId="9" xfId="1" applyNumberFormat="1" applyFont="1" applyFill="1" applyBorder="1"/>
    <xf numFmtId="0" fontId="3" fillId="2" borderId="10" xfId="0" applyFont="1" applyFill="1" applyBorder="1"/>
    <xf numFmtId="0" fontId="3" fillId="2" borderId="12" xfId="0" applyFont="1" applyFill="1" applyBorder="1"/>
    <xf numFmtId="0" fontId="0" fillId="0" borderId="5" xfId="0" applyBorder="1"/>
    <xf numFmtId="0" fontId="0" fillId="0" borderId="9" xfId="0" applyBorder="1"/>
    <xf numFmtId="164" fontId="0" fillId="0" borderId="5" xfId="2" applyNumberFormat="1" applyFont="1" applyFill="1" applyBorder="1"/>
    <xf numFmtId="164" fontId="0" fillId="0" borderId="7" xfId="2" applyNumberFormat="1" applyFont="1" applyFill="1" applyBorder="1"/>
    <xf numFmtId="166" fontId="0" fillId="0" borderId="9" xfId="1" applyNumberFormat="1" applyFont="1" applyFill="1" applyBorder="1"/>
    <xf numFmtId="9" fontId="0" fillId="0" borderId="7" xfId="3" applyFont="1" applyFill="1" applyBorder="1"/>
    <xf numFmtId="164" fontId="0" fillId="0" borderId="9" xfId="2" applyNumberFormat="1" applyFont="1" applyFill="1" applyBorder="1"/>
    <xf numFmtId="0" fontId="0" fillId="4" borderId="0" xfId="0" applyFill="1"/>
    <xf numFmtId="164" fontId="3" fillId="0" borderId="12" xfId="0" applyNumberFormat="1" applyFont="1" applyBorder="1"/>
    <xf numFmtId="164" fontId="3" fillId="0" borderId="12" xfId="0" applyNumberFormat="1" applyFont="1" applyBorder="1" applyAlignment="1">
      <alignment horizontal="right"/>
    </xf>
    <xf numFmtId="0" fontId="6" fillId="6" borderId="0" xfId="0" applyFont="1" applyFill="1"/>
    <xf numFmtId="0" fontId="0" fillId="6" borderId="0" xfId="0" applyFill="1"/>
    <xf numFmtId="0" fontId="0" fillId="8" borderId="0" xfId="0" applyFill="1"/>
    <xf numFmtId="0" fontId="2" fillId="7" borderId="2" xfId="0" applyFont="1" applyFill="1" applyBorder="1" applyAlignment="1">
      <alignment horizontal="left"/>
    </xf>
    <xf numFmtId="0" fontId="2" fillId="7" borderId="2" xfId="0" applyFont="1" applyFill="1" applyBorder="1" applyAlignment="1">
      <alignment horizontal="right"/>
    </xf>
    <xf numFmtId="43" fontId="0" fillId="0" borderId="5" xfId="1" applyFont="1" applyBorder="1"/>
    <xf numFmtId="164" fontId="0" fillId="0" borderId="3" xfId="2" applyNumberFormat="1" applyFont="1" applyBorder="1"/>
    <xf numFmtId="0" fontId="3" fillId="2" borderId="13" xfId="0" applyFont="1" applyFill="1" applyBorder="1"/>
    <xf numFmtId="43" fontId="0" fillId="0" borderId="9" xfId="1" applyFont="1" applyBorder="1"/>
    <xf numFmtId="0" fontId="3" fillId="2" borderId="13" xfId="0" applyFont="1" applyFill="1" applyBorder="1" applyAlignment="1">
      <alignment horizontal="right"/>
    </xf>
    <xf numFmtId="0" fontId="4" fillId="2" borderId="14" xfId="0" applyFont="1" applyFill="1" applyBorder="1"/>
    <xf numFmtId="0" fontId="2" fillId="5" borderId="12" xfId="0" applyFont="1" applyFill="1" applyBorder="1" applyAlignment="1">
      <alignment horizontal="right"/>
    </xf>
    <xf numFmtId="0" fontId="4" fillId="2" borderId="2" xfId="0" applyFont="1" applyFill="1" applyBorder="1"/>
    <xf numFmtId="0" fontId="4" fillId="2" borderId="2" xfId="0" applyFont="1" applyFill="1" applyBorder="1" applyAlignment="1">
      <alignment horizontal="right"/>
    </xf>
    <xf numFmtId="0" fontId="7" fillId="9" borderId="0" xfId="0" applyFont="1" applyFill="1" applyAlignment="1">
      <alignment horizontal="center"/>
    </xf>
    <xf numFmtId="0" fontId="4" fillId="2" borderId="14" xfId="0" applyFont="1" applyFill="1" applyBorder="1" applyAlignment="1">
      <alignment horizontal="right"/>
    </xf>
    <xf numFmtId="0" fontId="2" fillId="5" borderId="10" xfId="0" applyFont="1" applyFill="1" applyBorder="1" applyAlignment="1">
      <alignment horizontal="right"/>
    </xf>
    <xf numFmtId="0" fontId="0" fillId="4" borderId="0" xfId="0" applyFill="1" applyAlignment="1">
      <alignment horizontal="right"/>
    </xf>
    <xf numFmtId="0" fontId="5" fillId="0" borderId="3" xfId="0" applyFont="1" applyBorder="1"/>
    <xf numFmtId="0" fontId="5" fillId="0" borderId="1" xfId="0" applyFont="1" applyBorder="1"/>
    <xf numFmtId="9" fontId="0" fillId="0" borderId="7" xfId="0" applyNumberFormat="1" applyBorder="1"/>
    <xf numFmtId="0" fontId="3" fillId="0" borderId="10" xfId="0" applyFont="1" applyBorder="1" applyAlignment="1">
      <alignment horizontal="right"/>
    </xf>
    <xf numFmtId="43" fontId="0" fillId="0" borderId="3" xfId="1" applyFont="1" applyBorder="1"/>
    <xf numFmtId="43" fontId="0" fillId="0" borderId="1" xfId="1" applyFont="1" applyBorder="1"/>
    <xf numFmtId="0" fontId="3" fillId="2" borderId="13" xfId="0" applyFont="1" applyFill="1" applyBorder="1" applyAlignment="1">
      <alignment horizontal="left"/>
    </xf>
    <xf numFmtId="0" fontId="3" fillId="2" borderId="2" xfId="0" applyFont="1" applyFill="1" applyBorder="1" applyAlignment="1">
      <alignment horizontal="left"/>
    </xf>
    <xf numFmtId="0" fontId="2" fillId="7" borderId="10" xfId="0" applyFont="1" applyFill="1" applyBorder="1" applyAlignment="1">
      <alignment horizontal="right"/>
    </xf>
    <xf numFmtId="164" fontId="2" fillId="7" borderId="12" xfId="0" applyNumberFormat="1" applyFont="1" applyFill="1" applyBorder="1"/>
    <xf numFmtId="0" fontId="0" fillId="10" borderId="6" xfId="0" applyFill="1" applyBorder="1"/>
    <xf numFmtId="0" fontId="0" fillId="10" borderId="8" xfId="0" applyFill="1" applyBorder="1"/>
    <xf numFmtId="0" fontId="0" fillId="10" borderId="4" xfId="0" applyFill="1" applyBorder="1"/>
    <xf numFmtId="0" fontId="0" fillId="10" borderId="6" xfId="0" applyFill="1" applyBorder="1" applyAlignment="1">
      <alignment horizontal="left" indent="4"/>
    </xf>
    <xf numFmtId="0" fontId="0" fillId="10" borderId="8" xfId="0" applyFill="1" applyBorder="1" applyAlignment="1">
      <alignment horizontal="left" indent="4"/>
    </xf>
    <xf numFmtId="43" fontId="5" fillId="10" borderId="4" xfId="1" applyFont="1" applyFill="1" applyBorder="1"/>
    <xf numFmtId="43" fontId="5" fillId="10" borderId="8" xfId="1" applyFont="1" applyFill="1" applyBorder="1"/>
    <xf numFmtId="0" fontId="0" fillId="10" borderId="7" xfId="0" applyFill="1" applyBorder="1"/>
    <xf numFmtId="0" fontId="0" fillId="10" borderId="9" xfId="0" applyFill="1" applyBorder="1"/>
    <xf numFmtId="0" fontId="0" fillId="10" borderId="5" xfId="0" applyFill="1" applyBorder="1"/>
    <xf numFmtId="11" fontId="11" fillId="4" borderId="0" xfId="4" applyNumberFormat="1" applyFill="1" applyAlignment="1">
      <alignment wrapText="1"/>
    </xf>
    <xf numFmtId="11" fontId="12" fillId="4" borderId="0" xfId="4" applyNumberFormat="1" applyFont="1" applyFill="1" applyAlignment="1">
      <alignment wrapText="1"/>
    </xf>
    <xf numFmtId="0" fontId="15" fillId="0" borderId="0" xfId="0" applyFont="1"/>
    <xf numFmtId="0" fontId="14" fillId="0" borderId="0" xfId="0" applyFont="1" applyAlignment="1">
      <alignment wrapText="1"/>
    </xf>
    <xf numFmtId="0" fontId="17" fillId="0" borderId="0" xfId="0" applyFont="1" applyAlignment="1">
      <alignment wrapText="1"/>
    </xf>
    <xf numFmtId="11" fontId="8" fillId="4" borderId="0" xfId="0" applyNumberFormat="1" applyFont="1" applyFill="1" applyAlignment="1">
      <alignment horizontal="left" wrapText="1"/>
    </xf>
    <xf numFmtId="0" fontId="10" fillId="6" borderId="0" xfId="0" applyFont="1" applyFill="1" applyAlignment="1">
      <alignment horizontal="left"/>
    </xf>
    <xf numFmtId="0" fontId="2" fillId="5" borderId="10" xfId="0" applyFont="1" applyFill="1" applyBorder="1" applyAlignment="1">
      <alignment horizontal="center"/>
    </xf>
    <xf numFmtId="0" fontId="2" fillId="5" borderId="11" xfId="0" applyFont="1" applyFill="1" applyBorder="1" applyAlignment="1">
      <alignment horizontal="center"/>
    </xf>
    <xf numFmtId="0" fontId="2" fillId="5" borderId="12" xfId="0" applyFont="1" applyFill="1" applyBorder="1" applyAlignment="1">
      <alignment horizontal="center"/>
    </xf>
    <xf numFmtId="0" fontId="3" fillId="0" borderId="10" xfId="0" applyFont="1" applyBorder="1" applyAlignment="1">
      <alignment horizontal="right"/>
    </xf>
    <xf numFmtId="0" fontId="3" fillId="0" borderId="11" xfId="0" applyFont="1" applyBorder="1" applyAlignment="1">
      <alignment horizontal="right"/>
    </xf>
    <xf numFmtId="0" fontId="2" fillId="3" borderId="10" xfId="0" applyFont="1" applyFill="1" applyBorder="1" applyAlignment="1">
      <alignment horizontal="center"/>
    </xf>
    <xf numFmtId="0" fontId="2" fillId="3" borderId="12" xfId="0" applyFont="1" applyFill="1" applyBorder="1" applyAlignment="1">
      <alignment horizontal="center"/>
    </xf>
    <xf numFmtId="0" fontId="2" fillId="3" borderId="11" xfId="0" applyFont="1" applyFill="1" applyBorder="1" applyAlignment="1">
      <alignment horizontal="center"/>
    </xf>
    <xf numFmtId="0" fontId="7" fillId="9" borderId="0" xfId="0" applyFont="1" applyFill="1" applyAlignment="1">
      <alignment horizontal="center"/>
    </xf>
    <xf numFmtId="0" fontId="9" fillId="7" borderId="0" xfId="0" applyFont="1" applyFill="1" applyAlignment="1">
      <alignment horizontal="center"/>
    </xf>
    <xf numFmtId="0" fontId="7" fillId="3" borderId="15" xfId="0" applyFont="1" applyFill="1" applyBorder="1" applyAlignment="1">
      <alignment horizontal="center"/>
    </xf>
    <xf numFmtId="0" fontId="3" fillId="10" borderId="4" xfId="0" applyFont="1" applyFill="1" applyBorder="1" applyAlignment="1">
      <alignment horizontal="left"/>
    </xf>
    <xf numFmtId="0" fontId="3" fillId="10" borderId="5" xfId="0" applyFont="1" applyFill="1" applyBorder="1"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1BC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101601</xdr:colOff>
      <xdr:row>0</xdr:row>
      <xdr:rowOff>57694</xdr:rowOff>
    </xdr:from>
    <xdr:to>
      <xdr:col>5</xdr:col>
      <xdr:colOff>163867</xdr:colOff>
      <xdr:row>7</xdr:row>
      <xdr:rowOff>882650</xdr:rowOff>
    </xdr:to>
    <xdr:pic>
      <xdr:nvPicPr>
        <xdr:cNvPr id="2" name="Picture 1">
          <a:extLst>
            <a:ext uri="{FF2B5EF4-FFF2-40B4-BE49-F238E27FC236}">
              <a16:creationId xmlns:a16="http://schemas.microsoft.com/office/drawing/2014/main" id="{B432FE4B-F1A3-43AB-59E0-53EB4828CF0F}"/>
            </a:ext>
          </a:extLst>
        </xdr:cNvPr>
        <xdr:cNvPicPr>
          <a:picLocks noChangeAspect="1"/>
        </xdr:cNvPicPr>
      </xdr:nvPicPr>
      <xdr:blipFill>
        <a:blip xmlns:r="http://schemas.openxmlformats.org/officeDocument/2006/relationships" r:embed="rId1"/>
        <a:stretch>
          <a:fillRect/>
        </a:stretch>
      </xdr:blipFill>
      <xdr:spPr>
        <a:xfrm>
          <a:off x="101601" y="57694"/>
          <a:ext cx="3113441" cy="31141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huduser.gov/portal/datasets/fmr.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fmr.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huduser.gov/portal/datasets/fmr.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uduser.gov/portal/datasets/fmr.htm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huduser.gov/portal/datasets/fm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686D-083E-4EF4-9B26-841F1EB0A587}">
  <dimension ref="G2:G8"/>
  <sheetViews>
    <sheetView workbookViewId="0">
      <selection activeCell="G8" sqref="G8"/>
    </sheetView>
  </sheetViews>
  <sheetFormatPr defaultRowHeight="14.45"/>
  <cols>
    <col min="7" max="7" width="65.140625" customWidth="1"/>
  </cols>
  <sheetData>
    <row r="2" spans="7:7" ht="24">
      <c r="G2" s="75" t="s">
        <v>0</v>
      </c>
    </row>
    <row r="4" spans="7:7" ht="33">
      <c r="G4" s="76" t="s">
        <v>1</v>
      </c>
    </row>
    <row r="6" spans="7:7" ht="66">
      <c r="G6" s="76" t="s">
        <v>2</v>
      </c>
    </row>
    <row r="8" spans="7:7" ht="135">
      <c r="G8" s="77" t="s">
        <v>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73A2-BD99-430B-A402-06F963DDE80A}">
  <dimension ref="A2:M52"/>
  <sheetViews>
    <sheetView workbookViewId="0">
      <selection activeCell="F44" sqref="F44"/>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9</v>
      </c>
      <c r="K5" s="8">
        <v>250000</v>
      </c>
      <c r="L5" s="37"/>
      <c r="M5" s="37"/>
    </row>
    <row r="6" spans="1:13">
      <c r="A6" s="32"/>
      <c r="B6" s="23" t="s">
        <v>10</v>
      </c>
      <c r="C6" s="3" t="s">
        <v>11</v>
      </c>
      <c r="D6" s="24" t="s">
        <v>12</v>
      </c>
      <c r="E6" s="32"/>
      <c r="F6" s="32"/>
      <c r="H6" s="37"/>
      <c r="I6" s="37"/>
      <c r="J6" s="5" t="s">
        <v>13</v>
      </c>
      <c r="K6" s="11">
        <v>136100</v>
      </c>
      <c r="L6" s="37"/>
      <c r="M6" s="37"/>
    </row>
    <row r="7" spans="1:13">
      <c r="A7" s="32"/>
      <c r="B7" s="7" t="s">
        <v>14</v>
      </c>
      <c r="C7" s="41">
        <v>110000</v>
      </c>
      <c r="D7" s="25">
        <v>0.75</v>
      </c>
      <c r="E7" s="32"/>
      <c r="F7" s="32"/>
      <c r="H7" s="37"/>
      <c r="I7" s="37"/>
      <c r="J7" s="5" t="s">
        <v>15</v>
      </c>
      <c r="K7" s="11">
        <v>136100</v>
      </c>
      <c r="L7" s="37"/>
      <c r="M7" s="37"/>
    </row>
    <row r="8" spans="1:13">
      <c r="A8" s="32"/>
      <c r="B8" s="6" t="s">
        <v>16</v>
      </c>
      <c r="C8" s="2">
        <v>97000</v>
      </c>
      <c r="D8" s="26">
        <v>0.75</v>
      </c>
      <c r="E8" s="32"/>
      <c r="F8" s="32"/>
      <c r="H8" s="37"/>
      <c r="I8" s="37"/>
      <c r="J8" s="5" t="s">
        <v>17</v>
      </c>
      <c r="K8" s="11">
        <f>($C$8*$D$8)/2</f>
        <v>36375</v>
      </c>
      <c r="L8" s="37"/>
      <c r="M8" s="37"/>
    </row>
    <row r="9" spans="1:13">
      <c r="A9" s="32"/>
      <c r="B9" s="32"/>
      <c r="C9" s="32"/>
      <c r="D9" s="32"/>
      <c r="E9" s="32"/>
      <c r="F9" s="32"/>
      <c r="H9" s="37"/>
      <c r="I9" s="37"/>
      <c r="J9" s="6" t="s">
        <v>18</v>
      </c>
      <c r="K9" s="17">
        <v>0</v>
      </c>
      <c r="L9" s="37"/>
      <c r="M9" s="37"/>
    </row>
    <row r="10" spans="1:13">
      <c r="A10" s="32"/>
      <c r="B10" s="80" t="s">
        <v>19</v>
      </c>
      <c r="C10" s="82"/>
      <c r="D10" s="32"/>
      <c r="E10" s="32"/>
      <c r="F10" s="32"/>
      <c r="H10" s="37"/>
      <c r="I10" s="37"/>
      <c r="J10" s="61" t="s">
        <v>20</v>
      </c>
      <c r="K10" s="62">
        <f>SUM(K5:K9)</f>
        <v>558575</v>
      </c>
      <c r="L10" s="37"/>
      <c r="M10" s="37"/>
    </row>
    <row r="11" spans="1:13">
      <c r="A11" s="32"/>
      <c r="B11" s="3" t="s">
        <v>21</v>
      </c>
      <c r="C11" s="4" t="s">
        <v>22</v>
      </c>
      <c r="D11" s="32"/>
      <c r="E11" s="32"/>
      <c r="F11" s="32"/>
      <c r="H11" s="37"/>
      <c r="I11" s="37"/>
      <c r="J11" s="37"/>
      <c r="K11" s="37"/>
      <c r="L11" s="37"/>
      <c r="M11" s="37"/>
    </row>
    <row r="12" spans="1:13">
      <c r="A12" s="32"/>
      <c r="B12" s="63" t="s">
        <v>23</v>
      </c>
      <c r="C12" s="28">
        <v>702</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1400</v>
      </c>
      <c r="D16" s="32"/>
      <c r="E16" s="32"/>
      <c r="F16" s="32"/>
      <c r="H16" s="36"/>
      <c r="I16" s="59" t="s">
        <v>10</v>
      </c>
      <c r="J16" s="44" t="s">
        <v>11</v>
      </c>
      <c r="K16" s="42" t="s">
        <v>31</v>
      </c>
      <c r="L16" s="42" t="s">
        <v>32</v>
      </c>
      <c r="M16" s="36"/>
    </row>
    <row r="17" spans="1:13">
      <c r="A17" s="32"/>
      <c r="B17" s="63" t="s">
        <v>33</v>
      </c>
      <c r="C17" s="28">
        <v>2800</v>
      </c>
      <c r="D17" s="32"/>
      <c r="E17" s="32"/>
      <c r="F17" s="32"/>
      <c r="H17" s="36"/>
      <c r="I17" s="7" t="str">
        <f>B7</f>
        <v>Housing Case Manager</v>
      </c>
      <c r="J17" s="19">
        <f>$C$7</f>
        <v>110000</v>
      </c>
      <c r="K17" s="57">
        <f>$D$7</f>
        <v>0.75</v>
      </c>
      <c r="L17" s="40">
        <f>K17*J17</f>
        <v>82500</v>
      </c>
      <c r="M17" s="36"/>
    </row>
    <row r="18" spans="1:13">
      <c r="A18" s="32"/>
      <c r="B18" s="63" t="s">
        <v>34</v>
      </c>
      <c r="C18" s="28">
        <v>2000</v>
      </c>
      <c r="D18" s="32"/>
      <c r="E18" s="32"/>
      <c r="F18" s="32"/>
      <c r="H18" s="36"/>
      <c r="I18" s="6" t="str">
        <f>B8</f>
        <v>Disability Advocate</v>
      </c>
      <c r="J18" s="20">
        <f>$C$8</f>
        <v>97000</v>
      </c>
      <c r="K18" s="58">
        <f>$D$8</f>
        <v>0.75</v>
      </c>
      <c r="L18" s="43">
        <f>K18*J18</f>
        <v>72750</v>
      </c>
      <c r="M18" s="36"/>
    </row>
    <row r="19" spans="1:13">
      <c r="A19" s="32"/>
      <c r="B19" s="63" t="s">
        <v>35</v>
      </c>
      <c r="C19" s="28">
        <v>1000</v>
      </c>
      <c r="D19" s="32"/>
      <c r="E19" s="32"/>
      <c r="F19" s="32"/>
      <c r="H19" s="36"/>
      <c r="I19" s="36"/>
      <c r="J19" s="83" t="s">
        <v>36</v>
      </c>
      <c r="K19" s="84"/>
      <c r="L19" s="33">
        <f>SUM(L16:L18)</f>
        <v>155250</v>
      </c>
      <c r="M19" s="36"/>
    </row>
    <row r="20" spans="1:13">
      <c r="A20" s="32"/>
      <c r="B20" s="64" t="s">
        <v>37</v>
      </c>
      <c r="C20" s="29">
        <v>4</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702</v>
      </c>
      <c r="K24" s="10">
        <f>J24*$C40</f>
        <v>4914</v>
      </c>
      <c r="L24" s="11">
        <f>K24*12</f>
        <v>58968</v>
      </c>
      <c r="M24" s="36"/>
    </row>
    <row r="25" spans="1:13">
      <c r="A25" s="32"/>
      <c r="B25" s="91" t="s">
        <v>45</v>
      </c>
      <c r="C25" s="92"/>
      <c r="D25" s="32"/>
      <c r="E25" s="32"/>
      <c r="F25" s="32"/>
      <c r="H25" s="36"/>
      <c r="I25" s="5" t="s">
        <v>46</v>
      </c>
      <c r="J25" s="18">
        <f>C13*C12</f>
        <v>210.6</v>
      </c>
      <c r="K25" s="10">
        <f>J25*$C41</f>
        <v>0</v>
      </c>
      <c r="L25" s="11">
        <f t="shared" ref="L25:L26" si="0">K25*12</f>
        <v>0</v>
      </c>
      <c r="M25" s="36"/>
    </row>
    <row r="26" spans="1:13">
      <c r="A26" s="32"/>
      <c r="B26" s="66" t="s">
        <v>47</v>
      </c>
      <c r="C26" s="70"/>
      <c r="D26" s="32"/>
      <c r="E26" s="32"/>
      <c r="F26" s="32"/>
      <c r="H26" s="36"/>
      <c r="I26" s="6" t="s">
        <v>26</v>
      </c>
      <c r="J26" s="20">
        <f>$C$14</f>
        <v>2800</v>
      </c>
      <c r="K26" s="10">
        <f>J26*$C42</f>
        <v>22400</v>
      </c>
      <c r="L26" s="9">
        <f t="shared" si="0"/>
        <v>268800</v>
      </c>
      <c r="M26" s="36"/>
    </row>
    <row r="27" spans="1:13">
      <c r="A27" s="32"/>
      <c r="B27" s="66" t="s">
        <v>48</v>
      </c>
      <c r="C27" s="70"/>
      <c r="D27" s="32"/>
      <c r="E27" s="32"/>
      <c r="F27" s="32"/>
      <c r="H27" s="36"/>
      <c r="I27" s="36"/>
      <c r="J27" s="83" t="s">
        <v>49</v>
      </c>
      <c r="K27" s="84"/>
      <c r="L27" s="33">
        <f>SUM(L24:L26)</f>
        <v>327768</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58</v>
      </c>
      <c r="D33" s="44" t="s">
        <v>31</v>
      </c>
      <c r="E33" s="44" t="s">
        <v>59</v>
      </c>
      <c r="F33" s="52"/>
      <c r="H33" s="36"/>
      <c r="I33" s="5" t="s">
        <v>60</v>
      </c>
      <c r="J33" s="12">
        <f>J24+$C$16</f>
        <v>2102</v>
      </c>
      <c r="K33">
        <f t="shared" ref="K33:K35" si="1">($C$40)/($C$47/12)+($C$41)/($C$48/12)+($C$42)/($C$49/12)</f>
        <v>7.5</v>
      </c>
      <c r="L33" s="13">
        <f t="shared" ref="L33:L37" si="2">K33*J33</f>
        <v>15765</v>
      </c>
      <c r="M33" s="36"/>
    </row>
    <row r="34" spans="1:13">
      <c r="A34" s="32"/>
      <c r="B34" s="68" t="str">
        <f>B7</f>
        <v>Housing Case Manager</v>
      </c>
      <c r="C34" s="53">
        <v>20</v>
      </c>
      <c r="D34" s="65">
        <f>$D$7</f>
        <v>0.75</v>
      </c>
      <c r="E34" s="72">
        <f>C34*D34</f>
        <v>15</v>
      </c>
      <c r="F34" s="32"/>
      <c r="H34" s="36"/>
      <c r="I34" s="5" t="s">
        <v>35</v>
      </c>
      <c r="J34" s="12">
        <f>C19</f>
        <v>1000</v>
      </c>
      <c r="K34">
        <f t="shared" si="1"/>
        <v>7.5</v>
      </c>
      <c r="L34" s="13">
        <f t="shared" si="2"/>
        <v>7500</v>
      </c>
      <c r="M34" s="36"/>
    </row>
    <row r="35" spans="1:13">
      <c r="A35" s="32"/>
      <c r="B35" s="69" t="str">
        <f>B8</f>
        <v>Disability Advocate</v>
      </c>
      <c r="C35" s="54">
        <v>20</v>
      </c>
      <c r="D35" s="64">
        <f>$D$8</f>
        <v>0.75</v>
      </c>
      <c r="E35" s="71">
        <f>C35*D35</f>
        <v>15</v>
      </c>
      <c r="F35" s="32"/>
      <c r="H35" s="36"/>
      <c r="I35" s="5" t="s">
        <v>33</v>
      </c>
      <c r="J35" s="18">
        <f>C17</f>
        <v>2800</v>
      </c>
      <c r="K35">
        <f t="shared" si="1"/>
        <v>7.5</v>
      </c>
      <c r="L35" s="13">
        <f t="shared" si="2"/>
        <v>21000</v>
      </c>
      <c r="M35" s="36"/>
    </row>
    <row r="36" spans="1:13">
      <c r="A36" s="32"/>
      <c r="B36" s="32"/>
      <c r="C36" s="32"/>
      <c r="D36" s="32"/>
      <c r="E36" s="32"/>
      <c r="F36" s="32"/>
      <c r="H36" s="36"/>
      <c r="I36" s="5" t="s">
        <v>34</v>
      </c>
      <c r="J36" s="18">
        <f>C18</f>
        <v>2000</v>
      </c>
      <c r="K36">
        <f>($C$40)/($C$47/12)+($C$41)/($C$48/12)+($C$42)/($C$49/12)</f>
        <v>7.5</v>
      </c>
      <c r="L36" s="13">
        <f t="shared" si="2"/>
        <v>15000</v>
      </c>
      <c r="M36" s="36"/>
    </row>
    <row r="37" spans="1:13">
      <c r="A37" s="32"/>
      <c r="B37" s="51" t="s">
        <v>61</v>
      </c>
      <c r="C37" s="46">
        <f>C$34*$D$7</f>
        <v>15</v>
      </c>
      <c r="D37" s="32"/>
      <c r="E37" s="32"/>
      <c r="F37" s="32"/>
      <c r="H37" s="36"/>
      <c r="I37" s="6" t="s">
        <v>62</v>
      </c>
      <c r="J37" s="2">
        <f>C12*C20</f>
        <v>2808</v>
      </c>
      <c r="K37" s="1">
        <f>$C$39*(12/C$46)</f>
        <v>0</v>
      </c>
      <c r="L37" s="14">
        <f t="shared" si="2"/>
        <v>0</v>
      </c>
      <c r="M37" s="36"/>
    </row>
    <row r="38" spans="1:13">
      <c r="A38" s="32"/>
      <c r="B38" s="45" t="s">
        <v>63</v>
      </c>
      <c r="C38" s="50" t="s">
        <v>64</v>
      </c>
      <c r="D38" s="32"/>
      <c r="E38" s="32"/>
      <c r="F38" s="32"/>
      <c r="H38" s="36"/>
      <c r="I38" s="36"/>
      <c r="J38" s="83" t="s">
        <v>65</v>
      </c>
      <c r="K38" s="84"/>
      <c r="L38" s="33">
        <f>SUM(L33:L37)</f>
        <v>59265</v>
      </c>
      <c r="M38" s="36"/>
    </row>
    <row r="39" spans="1:13">
      <c r="A39" s="32"/>
      <c r="B39" s="63" t="s">
        <v>66</v>
      </c>
      <c r="C39" s="21">
        <v>0</v>
      </c>
      <c r="D39" s="32"/>
      <c r="E39" s="32"/>
      <c r="F39" s="32"/>
      <c r="H39" s="36"/>
      <c r="I39" s="36"/>
      <c r="J39" s="36"/>
      <c r="K39" s="36"/>
      <c r="L39" s="36"/>
      <c r="M39" s="36"/>
    </row>
    <row r="40" spans="1:13">
      <c r="A40" s="32"/>
      <c r="B40" s="63" t="s">
        <v>44</v>
      </c>
      <c r="C40" s="21">
        <v>7</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8</v>
      </c>
      <c r="D42" s="32"/>
      <c r="E42" s="32"/>
      <c r="F42" s="32"/>
      <c r="H42" s="36"/>
      <c r="I42" s="60" t="s">
        <v>68</v>
      </c>
      <c r="J42" s="4" t="s">
        <v>32</v>
      </c>
      <c r="K42" s="36"/>
      <c r="L42" s="36"/>
      <c r="M42" s="36"/>
    </row>
    <row r="43" spans="1:13">
      <c r="A43" s="32"/>
      <c r="B43" s="32"/>
      <c r="C43" s="32"/>
      <c r="D43" s="32"/>
      <c r="E43" s="32"/>
      <c r="F43" s="32"/>
      <c r="H43" s="36"/>
      <c r="I43" s="15" t="s">
        <v>69</v>
      </c>
      <c r="J43" s="13">
        <f>$L$19</f>
        <v>155250</v>
      </c>
      <c r="K43" s="36"/>
      <c r="L43" s="36"/>
      <c r="M43" s="36"/>
    </row>
    <row r="44" spans="1:13">
      <c r="A44" s="32"/>
      <c r="B44" s="80" t="s">
        <v>70</v>
      </c>
      <c r="C44" s="82"/>
      <c r="D44" s="32"/>
      <c r="E44" s="32"/>
      <c r="F44" s="32"/>
      <c r="H44" s="36"/>
      <c r="I44" s="15" t="s">
        <v>71</v>
      </c>
      <c r="J44" s="13">
        <f>L27</f>
        <v>327768</v>
      </c>
      <c r="K44" s="36"/>
      <c r="L44" s="36"/>
      <c r="M44" s="36"/>
    </row>
    <row r="45" spans="1:13">
      <c r="A45" s="32"/>
      <c r="B45" s="3" t="s">
        <v>72</v>
      </c>
      <c r="C45" s="4" t="s">
        <v>73</v>
      </c>
      <c r="D45" s="32"/>
      <c r="E45" s="32"/>
      <c r="F45" s="32"/>
      <c r="H45" s="36"/>
      <c r="I45" s="15" t="s">
        <v>54</v>
      </c>
      <c r="J45" s="13">
        <f>L38</f>
        <v>59265</v>
      </c>
      <c r="K45" s="36"/>
      <c r="L45" s="36"/>
      <c r="M45" s="36"/>
    </row>
    <row r="46" spans="1:13">
      <c r="A46" s="32"/>
      <c r="B46" s="63" t="s">
        <v>74</v>
      </c>
      <c r="C46" s="21">
        <v>2</v>
      </c>
      <c r="D46" s="32"/>
      <c r="E46" s="32"/>
      <c r="F46" s="32"/>
      <c r="H46" s="36"/>
      <c r="I46" s="16" t="s">
        <v>75</v>
      </c>
      <c r="J46" s="14">
        <f>(J43+J44+J45)*$C$24</f>
        <v>54228.3</v>
      </c>
      <c r="K46" s="36"/>
      <c r="L46" s="36"/>
      <c r="M46" s="36"/>
    </row>
    <row r="47" spans="1:13">
      <c r="A47" s="32"/>
      <c r="B47" s="63" t="s">
        <v>44</v>
      </c>
      <c r="C47" s="21">
        <v>24</v>
      </c>
      <c r="D47" s="32"/>
      <c r="E47" s="32"/>
      <c r="F47" s="32"/>
      <c r="H47" s="36"/>
      <c r="I47" s="56" t="s">
        <v>76</v>
      </c>
      <c r="J47" s="34">
        <f>SUM(J43:J46)</f>
        <v>596511.30000000005</v>
      </c>
      <c r="K47" s="36"/>
      <c r="L47" s="36"/>
      <c r="M47" s="36"/>
    </row>
    <row r="48" spans="1:13">
      <c r="A48" s="32"/>
      <c r="B48" s="63" t="s">
        <v>46</v>
      </c>
      <c r="C48" s="21">
        <v>24</v>
      </c>
      <c r="D48" s="32"/>
      <c r="E48" s="32"/>
      <c r="F48" s="32"/>
      <c r="H48" s="36"/>
      <c r="I48" s="36"/>
      <c r="J48" s="36"/>
      <c r="K48" s="36"/>
      <c r="L48" s="36"/>
      <c r="M48" s="36"/>
    </row>
    <row r="49" spans="1:13">
      <c r="A49" s="32"/>
      <c r="B49" s="64" t="s">
        <v>26</v>
      </c>
      <c r="C49" s="22">
        <v>24</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ht="42.75" customHeight="1">
      <c r="A52" s="32"/>
      <c r="B52" s="78" t="s">
        <v>79</v>
      </c>
      <c r="C52" s="78"/>
      <c r="D52" s="78"/>
      <c r="E52" s="78"/>
      <c r="F52" s="32"/>
      <c r="H52" s="36"/>
      <c r="I52" s="79"/>
      <c r="J52" s="79"/>
      <c r="K52" s="36"/>
      <c r="L52" s="36"/>
      <c r="M52" s="36"/>
    </row>
  </sheetData>
  <mergeCells count="19">
    <mergeCell ref="I31:L31"/>
    <mergeCell ref="A2:E2"/>
    <mergeCell ref="H2:M2"/>
    <mergeCell ref="B5:D5"/>
    <mergeCell ref="B10:C10"/>
    <mergeCell ref="H13:M13"/>
    <mergeCell ref="I15:L15"/>
    <mergeCell ref="J19:K19"/>
    <mergeCell ref="I22:L22"/>
    <mergeCell ref="B23:C23"/>
    <mergeCell ref="B25:C25"/>
    <mergeCell ref="J27:K27"/>
    <mergeCell ref="B52:E52"/>
    <mergeCell ref="I51:J51"/>
    <mergeCell ref="B32:E32"/>
    <mergeCell ref="J38:K38"/>
    <mergeCell ref="I41:J41"/>
    <mergeCell ref="B44:C44"/>
    <mergeCell ref="I52:J52"/>
  </mergeCells>
  <conditionalFormatting sqref="J47">
    <cfRule type="cellIs" dxfId="4" priority="1" operator="greaterThan">
      <formula>$K$10</formula>
    </cfRule>
  </conditionalFormatting>
  <hyperlinks>
    <hyperlink ref="B51" r:id="rId1" xr:uid="{B612227E-368A-413E-A071-77C93FF0F20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160C-B2C2-445F-B15D-AF8322E8E54D}">
  <dimension ref="A2:M52"/>
  <sheetViews>
    <sheetView workbookViewId="0">
      <selection activeCell="J28" sqref="J28"/>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9</v>
      </c>
      <c r="K5" s="8">
        <v>250000</v>
      </c>
      <c r="L5" s="37"/>
      <c r="M5" s="37"/>
    </row>
    <row r="6" spans="1:13">
      <c r="A6" s="32"/>
      <c r="B6" s="23" t="s">
        <v>10</v>
      </c>
      <c r="C6" s="3" t="s">
        <v>11</v>
      </c>
      <c r="D6" s="24" t="s">
        <v>12</v>
      </c>
      <c r="E6" s="32"/>
      <c r="F6" s="32"/>
      <c r="H6" s="37"/>
      <c r="I6" s="37"/>
      <c r="J6" s="5"/>
      <c r="K6" s="11"/>
      <c r="L6" s="37"/>
      <c r="M6" s="37"/>
    </row>
    <row r="7" spans="1:13">
      <c r="A7" s="32"/>
      <c r="B7" s="7" t="s">
        <v>14</v>
      </c>
      <c r="C7" s="41">
        <v>110000</v>
      </c>
      <c r="D7" s="25">
        <v>0.35</v>
      </c>
      <c r="E7" s="32"/>
      <c r="F7" s="32"/>
      <c r="H7" s="37"/>
      <c r="I7" s="37"/>
      <c r="J7" s="5"/>
      <c r="K7" s="11"/>
      <c r="L7" s="37"/>
      <c r="M7" s="37"/>
    </row>
    <row r="8" spans="1:13">
      <c r="A8" s="32"/>
      <c r="B8" s="6" t="s">
        <v>16</v>
      </c>
      <c r="C8" s="2">
        <v>110000</v>
      </c>
      <c r="D8" s="26">
        <v>0.35</v>
      </c>
      <c r="E8" s="32"/>
      <c r="F8" s="32"/>
      <c r="H8" s="37"/>
      <c r="I8" s="37"/>
      <c r="J8" s="5"/>
      <c r="K8" s="11"/>
      <c r="L8" s="37"/>
      <c r="M8" s="37"/>
    </row>
    <row r="9" spans="1:13">
      <c r="A9" s="32"/>
      <c r="B9" s="32"/>
      <c r="C9" s="32"/>
      <c r="D9" s="32"/>
      <c r="E9" s="32"/>
      <c r="F9" s="32"/>
      <c r="H9" s="37"/>
      <c r="I9" s="37"/>
      <c r="J9" s="6"/>
      <c r="K9" s="17">
        <v>0</v>
      </c>
      <c r="L9" s="37"/>
      <c r="M9" s="37"/>
    </row>
    <row r="10" spans="1:13">
      <c r="A10" s="32"/>
      <c r="B10" s="80" t="s">
        <v>19</v>
      </c>
      <c r="C10" s="82"/>
      <c r="D10" s="32"/>
      <c r="E10" s="32"/>
      <c r="F10" s="32"/>
      <c r="H10" s="37"/>
      <c r="I10" s="37"/>
      <c r="J10" s="61" t="s">
        <v>20</v>
      </c>
      <c r="K10" s="62">
        <f>SUM(K5:K9)</f>
        <v>250000</v>
      </c>
      <c r="L10" s="37"/>
      <c r="M10" s="37"/>
    </row>
    <row r="11" spans="1:13">
      <c r="A11" s="32"/>
      <c r="B11" s="3" t="s">
        <v>21</v>
      </c>
      <c r="C11" s="4" t="s">
        <v>22</v>
      </c>
      <c r="D11" s="32"/>
      <c r="E11" s="32"/>
      <c r="F11" s="32"/>
      <c r="H11" s="37"/>
      <c r="I11" s="37"/>
      <c r="J11" s="37"/>
      <c r="K11" s="37"/>
      <c r="L11" s="37"/>
      <c r="M11" s="37"/>
    </row>
    <row r="12" spans="1:13">
      <c r="A12" s="32"/>
      <c r="B12" s="63" t="s">
        <v>80</v>
      </c>
      <c r="C12" s="28">
        <v>702</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1400</v>
      </c>
      <c r="D16" s="32"/>
      <c r="E16" s="32"/>
      <c r="F16" s="32"/>
      <c r="H16" s="36"/>
      <c r="I16" s="59" t="s">
        <v>10</v>
      </c>
      <c r="J16" s="44" t="s">
        <v>11</v>
      </c>
      <c r="K16" s="42" t="s">
        <v>31</v>
      </c>
      <c r="L16" s="42" t="s">
        <v>32</v>
      </c>
      <c r="M16" s="36"/>
    </row>
    <row r="17" spans="1:13">
      <c r="A17" s="32"/>
      <c r="B17" s="63" t="s">
        <v>33</v>
      </c>
      <c r="C17" s="28">
        <v>2800</v>
      </c>
      <c r="D17" s="32"/>
      <c r="E17" s="32"/>
      <c r="F17" s="32"/>
      <c r="H17" s="36"/>
      <c r="I17" s="7" t="str">
        <f>B7</f>
        <v>Housing Case Manager</v>
      </c>
      <c r="J17" s="19">
        <f>$C$7</f>
        <v>110000</v>
      </c>
      <c r="K17" s="57">
        <f>$D$7</f>
        <v>0.35</v>
      </c>
      <c r="L17" s="40">
        <f>K17*J17</f>
        <v>38500</v>
      </c>
      <c r="M17" s="36"/>
    </row>
    <row r="18" spans="1:13">
      <c r="A18" s="32"/>
      <c r="B18" s="63" t="s">
        <v>34</v>
      </c>
      <c r="C18" s="28">
        <v>2000</v>
      </c>
      <c r="D18" s="32"/>
      <c r="E18" s="32"/>
      <c r="F18" s="32"/>
      <c r="H18" s="36"/>
      <c r="I18" s="6" t="str">
        <f>B8</f>
        <v>Disability Advocate</v>
      </c>
      <c r="J18" s="20">
        <f>$C$8</f>
        <v>110000</v>
      </c>
      <c r="K18" s="58">
        <f>$D$8</f>
        <v>0.35</v>
      </c>
      <c r="L18" s="43">
        <f>K18*J18</f>
        <v>38500</v>
      </c>
      <c r="M18" s="36"/>
    </row>
    <row r="19" spans="1:13">
      <c r="A19" s="32"/>
      <c r="B19" s="63" t="s">
        <v>35</v>
      </c>
      <c r="C19" s="28">
        <v>1000</v>
      </c>
      <c r="D19" s="32"/>
      <c r="E19" s="32"/>
      <c r="F19" s="32"/>
      <c r="H19" s="36"/>
      <c r="I19" s="36"/>
      <c r="J19" s="83" t="s">
        <v>36</v>
      </c>
      <c r="K19" s="84"/>
      <c r="L19" s="33">
        <f>SUM(L16:L18)</f>
        <v>77000</v>
      </c>
      <c r="M19" s="36"/>
    </row>
    <row r="20" spans="1:13">
      <c r="A20" s="32"/>
      <c r="B20" s="64" t="s">
        <v>37</v>
      </c>
      <c r="C20" s="29">
        <v>4</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702</v>
      </c>
      <c r="K24" s="10">
        <f>J24*$C40</f>
        <v>2106</v>
      </c>
      <c r="L24" s="11">
        <f>K24*12</f>
        <v>25272</v>
      </c>
      <c r="M24" s="36"/>
    </row>
    <row r="25" spans="1:13">
      <c r="A25" s="32"/>
      <c r="B25" s="91" t="s">
        <v>45</v>
      </c>
      <c r="C25" s="92"/>
      <c r="D25" s="32"/>
      <c r="E25" s="32"/>
      <c r="F25" s="32"/>
      <c r="H25" s="36"/>
      <c r="I25" s="5" t="s">
        <v>46</v>
      </c>
      <c r="J25" s="18">
        <f>C13*C12</f>
        <v>210.6</v>
      </c>
      <c r="K25" s="10">
        <f>J25*$C41</f>
        <v>0</v>
      </c>
      <c r="L25" s="11">
        <f t="shared" ref="L25:L26" si="0">K25*12</f>
        <v>0</v>
      </c>
      <c r="M25" s="36"/>
    </row>
    <row r="26" spans="1:13">
      <c r="A26" s="32"/>
      <c r="B26" s="66" t="s">
        <v>47</v>
      </c>
      <c r="C26" s="70"/>
      <c r="D26" s="32"/>
      <c r="E26" s="32"/>
      <c r="F26" s="32"/>
      <c r="H26" s="36"/>
      <c r="I26" s="6" t="s">
        <v>26</v>
      </c>
      <c r="J26" s="20">
        <f>$C$14</f>
        <v>2800</v>
      </c>
      <c r="K26" s="10">
        <f>J26*$C42</f>
        <v>8400</v>
      </c>
      <c r="L26" s="9">
        <f t="shared" si="0"/>
        <v>100800</v>
      </c>
      <c r="M26" s="36"/>
    </row>
    <row r="27" spans="1:13">
      <c r="A27" s="32"/>
      <c r="B27" s="66" t="s">
        <v>48</v>
      </c>
      <c r="C27" s="70"/>
      <c r="D27" s="32"/>
      <c r="E27" s="32"/>
      <c r="F27" s="32"/>
      <c r="H27" s="36"/>
      <c r="I27" s="36"/>
      <c r="J27" s="83" t="s">
        <v>81</v>
      </c>
      <c r="K27" s="84"/>
      <c r="L27" s="33">
        <f>SUM(L24:L26)</f>
        <v>126072</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82</v>
      </c>
      <c r="D33" s="44" t="s">
        <v>31</v>
      </c>
      <c r="E33" s="44" t="s">
        <v>59</v>
      </c>
      <c r="F33" s="52"/>
      <c r="H33" s="36"/>
      <c r="I33" s="5" t="s">
        <v>60</v>
      </c>
      <c r="J33" s="12">
        <f>J24+$C$16</f>
        <v>2102</v>
      </c>
      <c r="K33">
        <f t="shared" ref="K33:K35" si="1">($C$40)/($C$47/12)+($C$41)/($C$48/12)+($C$42)/($C$49/12)</f>
        <v>3</v>
      </c>
      <c r="L33" s="13">
        <f t="shared" ref="L33:L37" si="2">K33*J33</f>
        <v>6306</v>
      </c>
      <c r="M33" s="36"/>
    </row>
    <row r="34" spans="1:13">
      <c r="A34" s="32"/>
      <c r="B34" s="68" t="str">
        <f>B7</f>
        <v>Housing Case Manager</v>
      </c>
      <c r="C34" s="53">
        <v>20</v>
      </c>
      <c r="D34" s="65">
        <f>$D$7</f>
        <v>0.35</v>
      </c>
      <c r="E34" s="72">
        <f>C34*D34</f>
        <v>7</v>
      </c>
      <c r="F34" s="32"/>
      <c r="H34" s="36"/>
      <c r="I34" s="5" t="s">
        <v>35</v>
      </c>
      <c r="J34" s="12">
        <f>C19</f>
        <v>1000</v>
      </c>
      <c r="K34">
        <f t="shared" si="1"/>
        <v>3</v>
      </c>
      <c r="L34" s="13">
        <f t="shared" si="2"/>
        <v>3000</v>
      </c>
      <c r="M34" s="36"/>
    </row>
    <row r="35" spans="1:13">
      <c r="A35" s="32"/>
      <c r="B35" s="69" t="str">
        <f>B8</f>
        <v>Disability Advocate</v>
      </c>
      <c r="C35" s="54">
        <v>20</v>
      </c>
      <c r="D35" s="64">
        <f>$D$8</f>
        <v>0.35</v>
      </c>
      <c r="E35" s="71">
        <f>C35*D35</f>
        <v>7</v>
      </c>
      <c r="F35" s="32"/>
      <c r="H35" s="36"/>
      <c r="I35" s="5" t="s">
        <v>33</v>
      </c>
      <c r="J35" s="18">
        <f>C17</f>
        <v>2800</v>
      </c>
      <c r="K35">
        <f t="shared" si="1"/>
        <v>3</v>
      </c>
      <c r="L35" s="13">
        <f t="shared" si="2"/>
        <v>8400</v>
      </c>
      <c r="M35" s="36"/>
    </row>
    <row r="36" spans="1:13">
      <c r="A36" s="32"/>
      <c r="B36" s="32"/>
      <c r="C36" s="32"/>
      <c r="D36" s="32"/>
      <c r="E36" s="32"/>
      <c r="F36" s="32"/>
      <c r="H36" s="36"/>
      <c r="I36" s="5" t="s">
        <v>34</v>
      </c>
      <c r="J36" s="18">
        <f>C18</f>
        <v>2000</v>
      </c>
      <c r="K36">
        <f>($C$40)/($C$47/12)+($C$41)/($C$48/12)+($C$42)/($C$49/12)</f>
        <v>3</v>
      </c>
      <c r="L36" s="13">
        <f t="shared" si="2"/>
        <v>6000</v>
      </c>
      <c r="M36" s="36"/>
    </row>
    <row r="37" spans="1:13">
      <c r="A37" s="32"/>
      <c r="B37" s="51" t="s">
        <v>61</v>
      </c>
      <c r="C37" s="46">
        <f>C$34*$D$7</f>
        <v>7</v>
      </c>
      <c r="D37" s="32"/>
      <c r="E37" s="32"/>
      <c r="F37" s="32"/>
      <c r="H37" s="36"/>
      <c r="I37" s="6" t="s">
        <v>62</v>
      </c>
      <c r="J37" s="2">
        <f>C12*C20</f>
        <v>2808</v>
      </c>
      <c r="K37" s="1">
        <f>$C$39*(12/C$46)</f>
        <v>0</v>
      </c>
      <c r="L37" s="14">
        <f t="shared" si="2"/>
        <v>0</v>
      </c>
      <c r="M37" s="36"/>
    </row>
    <row r="38" spans="1:13">
      <c r="A38" s="32"/>
      <c r="B38" s="45" t="s">
        <v>63</v>
      </c>
      <c r="C38" s="50" t="s">
        <v>64</v>
      </c>
      <c r="D38" s="32"/>
      <c r="E38" s="32"/>
      <c r="F38" s="32"/>
      <c r="H38" s="36"/>
      <c r="I38" s="36"/>
      <c r="J38" s="83" t="s">
        <v>65</v>
      </c>
      <c r="K38" s="84"/>
      <c r="L38" s="33">
        <f>SUM(L33:L37)</f>
        <v>23706</v>
      </c>
      <c r="M38" s="36"/>
    </row>
    <row r="39" spans="1:13">
      <c r="A39" s="32"/>
      <c r="B39" s="63" t="s">
        <v>66</v>
      </c>
      <c r="C39" s="21">
        <v>0</v>
      </c>
      <c r="D39" s="32"/>
      <c r="E39" s="32"/>
      <c r="F39" s="32"/>
      <c r="H39" s="36"/>
      <c r="I39" s="36"/>
      <c r="J39" s="36"/>
      <c r="K39" s="36"/>
      <c r="L39" s="36"/>
      <c r="M39" s="36"/>
    </row>
    <row r="40" spans="1:13">
      <c r="A40" s="32"/>
      <c r="B40" s="63" t="s">
        <v>44</v>
      </c>
      <c r="C40" s="21">
        <v>3</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3</v>
      </c>
      <c r="D42" s="32"/>
      <c r="E42" s="32"/>
      <c r="F42" s="32"/>
      <c r="H42" s="36"/>
      <c r="I42" s="60" t="s">
        <v>68</v>
      </c>
      <c r="J42" s="4" t="s">
        <v>32</v>
      </c>
      <c r="K42" s="36"/>
      <c r="L42" s="36"/>
      <c r="M42" s="36"/>
    </row>
    <row r="43" spans="1:13">
      <c r="A43" s="32"/>
      <c r="B43" s="32"/>
      <c r="C43" s="32"/>
      <c r="D43" s="32"/>
      <c r="E43" s="32"/>
      <c r="F43" s="32"/>
      <c r="H43" s="36"/>
      <c r="I43" s="15" t="s">
        <v>69</v>
      </c>
      <c r="J43" s="13">
        <f>$L$19</f>
        <v>77000</v>
      </c>
      <c r="K43" s="36"/>
      <c r="L43" s="36"/>
      <c r="M43" s="36"/>
    </row>
    <row r="44" spans="1:13">
      <c r="A44" s="32"/>
      <c r="B44" s="80" t="s">
        <v>70</v>
      </c>
      <c r="C44" s="82"/>
      <c r="D44" s="32"/>
      <c r="E44" s="32"/>
      <c r="F44" s="32"/>
      <c r="H44" s="36"/>
      <c r="I44" s="15" t="s">
        <v>71</v>
      </c>
      <c r="J44" s="13">
        <f>L27</f>
        <v>126072</v>
      </c>
      <c r="K44" s="36"/>
      <c r="L44" s="36"/>
      <c r="M44" s="36"/>
    </row>
    <row r="45" spans="1:13">
      <c r="A45" s="32"/>
      <c r="B45" s="3" t="s">
        <v>83</v>
      </c>
      <c r="C45" s="4" t="s">
        <v>84</v>
      </c>
      <c r="D45" s="32"/>
      <c r="E45" s="32"/>
      <c r="F45" s="32"/>
      <c r="H45" s="36"/>
      <c r="I45" s="15" t="s">
        <v>54</v>
      </c>
      <c r="J45" s="13">
        <f>L38</f>
        <v>23706</v>
      </c>
      <c r="K45" s="36"/>
      <c r="L45" s="36"/>
      <c r="M45" s="36"/>
    </row>
    <row r="46" spans="1:13">
      <c r="A46" s="32"/>
      <c r="B46" s="63" t="s">
        <v>74</v>
      </c>
      <c r="C46" s="21">
        <v>2</v>
      </c>
      <c r="D46" s="32"/>
      <c r="E46" s="32"/>
      <c r="F46" s="32"/>
      <c r="H46" s="36"/>
      <c r="I46" s="16" t="s">
        <v>75</v>
      </c>
      <c r="J46" s="14">
        <f>(J43+J44+J45)*$C$24</f>
        <v>22677.800000000003</v>
      </c>
      <c r="K46" s="36"/>
      <c r="L46" s="36"/>
      <c r="M46" s="36"/>
    </row>
    <row r="47" spans="1:13">
      <c r="A47" s="32"/>
      <c r="B47" s="63" t="s">
        <v>44</v>
      </c>
      <c r="C47" s="21">
        <v>24</v>
      </c>
      <c r="D47" s="32"/>
      <c r="E47" s="32"/>
      <c r="F47" s="32"/>
      <c r="H47" s="36"/>
      <c r="I47" s="56" t="s">
        <v>85</v>
      </c>
      <c r="J47" s="34">
        <f>SUM(J43:J46)</f>
        <v>249455.8</v>
      </c>
      <c r="K47" s="36"/>
      <c r="L47" s="36"/>
      <c r="M47" s="36"/>
    </row>
    <row r="48" spans="1:13">
      <c r="A48" s="32"/>
      <c r="B48" s="63" t="s">
        <v>46</v>
      </c>
      <c r="C48" s="21">
        <v>24</v>
      </c>
      <c r="D48" s="32"/>
      <c r="E48" s="32"/>
      <c r="F48" s="32"/>
      <c r="H48" s="36"/>
      <c r="I48" s="36"/>
      <c r="J48" s="36"/>
      <c r="K48" s="36"/>
      <c r="L48" s="36"/>
      <c r="M48" s="36"/>
    </row>
    <row r="49" spans="1:13">
      <c r="A49" s="32"/>
      <c r="B49" s="64" t="s">
        <v>26</v>
      </c>
      <c r="C49" s="22">
        <v>24</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c r="A52" s="32"/>
      <c r="B52" s="78" t="s">
        <v>79</v>
      </c>
      <c r="C52" s="78"/>
      <c r="D52" s="78"/>
      <c r="E52" s="78"/>
      <c r="F52" s="32"/>
      <c r="H52" s="36"/>
      <c r="I52" s="79"/>
      <c r="J52" s="79"/>
      <c r="K52" s="36"/>
      <c r="L52" s="36"/>
      <c r="M52" s="36"/>
    </row>
  </sheetData>
  <mergeCells count="19">
    <mergeCell ref="B32:E32"/>
    <mergeCell ref="J38:K38"/>
    <mergeCell ref="J27:K27"/>
    <mergeCell ref="I51:J51"/>
    <mergeCell ref="B52:E52"/>
    <mergeCell ref="I52:J52"/>
    <mergeCell ref="B44:C44"/>
    <mergeCell ref="A2:E2"/>
    <mergeCell ref="B5:D5"/>
    <mergeCell ref="B10:C10"/>
    <mergeCell ref="I15:L15"/>
    <mergeCell ref="I41:J41"/>
    <mergeCell ref="H2:M2"/>
    <mergeCell ref="B23:C23"/>
    <mergeCell ref="J19:K19"/>
    <mergeCell ref="I31:L31"/>
    <mergeCell ref="I22:L22"/>
    <mergeCell ref="H13:M13"/>
    <mergeCell ref="B25:C25"/>
  </mergeCells>
  <conditionalFormatting sqref="J47">
    <cfRule type="cellIs" dxfId="3" priority="1" operator="greaterThan">
      <formula>$K$10</formula>
    </cfRule>
  </conditionalFormatting>
  <hyperlinks>
    <hyperlink ref="B51" r:id="rId1" xr:uid="{6E94BAFF-78B0-48D1-8998-BA97FE19AAD6}"/>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1C89-6B86-487D-861C-71F1983F88F5}">
  <dimension ref="A2:M52"/>
  <sheetViews>
    <sheetView workbookViewId="0">
      <selection activeCell="J28" sqref="J28"/>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86</v>
      </c>
      <c r="K5" s="8">
        <v>250000</v>
      </c>
      <c r="L5" s="37"/>
      <c r="M5" s="37"/>
    </row>
    <row r="6" spans="1:13">
      <c r="A6" s="32"/>
      <c r="B6" s="23" t="s">
        <v>10</v>
      </c>
      <c r="C6" s="3" t="s">
        <v>11</v>
      </c>
      <c r="D6" s="24" t="s">
        <v>12</v>
      </c>
      <c r="E6" s="32"/>
      <c r="F6" s="32"/>
      <c r="H6" s="37"/>
      <c r="I6" s="37"/>
      <c r="J6" s="5"/>
      <c r="K6" s="11"/>
      <c r="L6" s="37"/>
      <c r="M6" s="37"/>
    </row>
    <row r="7" spans="1:13">
      <c r="A7" s="32"/>
      <c r="B7" s="7" t="s">
        <v>14</v>
      </c>
      <c r="C7" s="41">
        <v>110000</v>
      </c>
      <c r="D7" s="25">
        <v>0.3</v>
      </c>
      <c r="E7" s="32"/>
      <c r="F7" s="32"/>
      <c r="H7" s="37"/>
      <c r="I7" s="37"/>
      <c r="J7" s="5"/>
      <c r="K7" s="11"/>
      <c r="L7" s="37"/>
      <c r="M7" s="37"/>
    </row>
    <row r="8" spans="1:13">
      <c r="A8" s="32"/>
      <c r="B8" s="6"/>
      <c r="C8" s="2"/>
      <c r="D8" s="26"/>
      <c r="E8" s="32"/>
      <c r="F8" s="32"/>
      <c r="H8" s="37"/>
      <c r="I8" s="37"/>
      <c r="J8" s="5"/>
      <c r="K8" s="11"/>
      <c r="L8" s="37"/>
      <c r="M8" s="37"/>
    </row>
    <row r="9" spans="1:13">
      <c r="A9" s="32"/>
      <c r="B9" s="32"/>
      <c r="C9" s="32"/>
      <c r="D9" s="32"/>
      <c r="E9" s="32"/>
      <c r="F9" s="32"/>
      <c r="H9" s="37"/>
      <c r="I9" s="37"/>
      <c r="J9" s="6"/>
      <c r="K9" s="17"/>
      <c r="L9" s="37"/>
      <c r="M9" s="37"/>
    </row>
    <row r="10" spans="1:13">
      <c r="A10" s="32"/>
      <c r="B10" s="80" t="s">
        <v>19</v>
      </c>
      <c r="C10" s="82"/>
      <c r="D10" s="32"/>
      <c r="E10" s="32"/>
      <c r="F10" s="32"/>
      <c r="H10" s="37"/>
      <c r="I10" s="37"/>
      <c r="J10" s="61" t="s">
        <v>20</v>
      </c>
      <c r="K10" s="62">
        <f>SUM(K5:K9)</f>
        <v>250000</v>
      </c>
      <c r="L10" s="37"/>
      <c r="M10" s="37"/>
    </row>
    <row r="11" spans="1:13">
      <c r="A11" s="32"/>
      <c r="B11" s="3" t="s">
        <v>21</v>
      </c>
      <c r="C11" s="4" t="s">
        <v>22</v>
      </c>
      <c r="D11" s="32"/>
      <c r="E11" s="32"/>
      <c r="F11" s="32"/>
      <c r="H11" s="37"/>
      <c r="I11" s="37"/>
      <c r="J11" s="37"/>
      <c r="K11" s="37"/>
      <c r="L11" s="37"/>
      <c r="M11" s="37"/>
    </row>
    <row r="12" spans="1:13">
      <c r="A12" s="32"/>
      <c r="B12" s="63" t="s">
        <v>80</v>
      </c>
      <c r="C12" s="28">
        <v>702</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1400</v>
      </c>
      <c r="D16" s="32"/>
      <c r="E16" s="32"/>
      <c r="F16" s="32"/>
      <c r="H16" s="36"/>
      <c r="I16" s="59" t="s">
        <v>10</v>
      </c>
      <c r="J16" s="44" t="s">
        <v>11</v>
      </c>
      <c r="K16" s="42" t="s">
        <v>31</v>
      </c>
      <c r="L16" s="42" t="s">
        <v>32</v>
      </c>
      <c r="M16" s="36"/>
    </row>
    <row r="17" spans="1:13">
      <c r="A17" s="32"/>
      <c r="B17" s="63" t="s">
        <v>33</v>
      </c>
      <c r="C17" s="28">
        <v>2800</v>
      </c>
      <c r="D17" s="32"/>
      <c r="E17" s="32"/>
      <c r="F17" s="32"/>
      <c r="H17" s="36"/>
      <c r="I17" s="7" t="str">
        <f>B7</f>
        <v>Housing Case Manager</v>
      </c>
      <c r="J17" s="19">
        <f>$C$7</f>
        <v>110000</v>
      </c>
      <c r="K17" s="57">
        <f>$D$7</f>
        <v>0.3</v>
      </c>
      <c r="L17" s="40">
        <f>K17*J17</f>
        <v>33000</v>
      </c>
      <c r="M17" s="36"/>
    </row>
    <row r="18" spans="1:13">
      <c r="A18" s="32"/>
      <c r="B18" s="63" t="s">
        <v>34</v>
      </c>
      <c r="C18" s="28">
        <v>2000</v>
      </c>
      <c r="D18" s="32"/>
      <c r="E18" s="32"/>
      <c r="F18" s="32"/>
      <c r="H18" s="36"/>
      <c r="I18" s="6">
        <f>B8</f>
        <v>0</v>
      </c>
      <c r="J18" s="20">
        <f>$C$8</f>
        <v>0</v>
      </c>
      <c r="K18" s="58">
        <f>$D$8</f>
        <v>0</v>
      </c>
      <c r="L18" s="43">
        <f>K18*J18</f>
        <v>0</v>
      </c>
      <c r="M18" s="36"/>
    </row>
    <row r="19" spans="1:13">
      <c r="A19" s="32"/>
      <c r="B19" s="63" t="s">
        <v>35</v>
      </c>
      <c r="C19" s="28">
        <v>1000</v>
      </c>
      <c r="D19" s="32"/>
      <c r="E19" s="32"/>
      <c r="F19" s="32"/>
      <c r="H19" s="36"/>
      <c r="I19" s="36"/>
      <c r="J19" s="83" t="s">
        <v>36</v>
      </c>
      <c r="K19" s="84"/>
      <c r="L19" s="33">
        <f>SUM(L16:L18)</f>
        <v>33000</v>
      </c>
      <c r="M19" s="36"/>
    </row>
    <row r="20" spans="1:13">
      <c r="A20" s="32"/>
      <c r="B20" s="64" t="s">
        <v>37</v>
      </c>
      <c r="C20" s="29">
        <v>3</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702</v>
      </c>
      <c r="K24" s="10">
        <f>J24*$C40</f>
        <v>2106</v>
      </c>
      <c r="L24" s="11">
        <f>K24*12</f>
        <v>25272</v>
      </c>
      <c r="M24" s="36"/>
    </row>
    <row r="25" spans="1:13">
      <c r="A25" s="32"/>
      <c r="B25" s="91" t="s">
        <v>45</v>
      </c>
      <c r="C25" s="92"/>
      <c r="D25" s="32"/>
      <c r="E25" s="32"/>
      <c r="F25" s="32"/>
      <c r="H25" s="36"/>
      <c r="I25" s="5" t="s">
        <v>46</v>
      </c>
      <c r="J25" s="18">
        <f>C13*C12</f>
        <v>210.6</v>
      </c>
      <c r="K25" s="10">
        <f>J25*$C41</f>
        <v>0</v>
      </c>
      <c r="L25" s="11">
        <f t="shared" ref="L25:L26" si="0">K25*12</f>
        <v>0</v>
      </c>
      <c r="M25" s="36"/>
    </row>
    <row r="26" spans="1:13">
      <c r="A26" s="32"/>
      <c r="B26" s="66" t="s">
        <v>47</v>
      </c>
      <c r="C26" s="70"/>
      <c r="D26" s="32"/>
      <c r="E26" s="32"/>
      <c r="F26" s="32"/>
      <c r="H26" s="36"/>
      <c r="I26" s="6" t="s">
        <v>26</v>
      </c>
      <c r="J26" s="20">
        <f>$C$14</f>
        <v>2800</v>
      </c>
      <c r="K26" s="10">
        <f>J26*$C42</f>
        <v>5600</v>
      </c>
      <c r="L26" s="9">
        <f t="shared" si="0"/>
        <v>67200</v>
      </c>
      <c r="M26" s="36"/>
    </row>
    <row r="27" spans="1:13">
      <c r="A27" s="32"/>
      <c r="B27" s="66" t="s">
        <v>48</v>
      </c>
      <c r="C27" s="70"/>
      <c r="D27" s="32"/>
      <c r="E27" s="32"/>
      <c r="F27" s="32"/>
      <c r="H27" s="36"/>
      <c r="I27" s="36"/>
      <c r="J27" s="83" t="s">
        <v>81</v>
      </c>
      <c r="K27" s="84"/>
      <c r="L27" s="33">
        <f>SUM(L24:L26)</f>
        <v>92472</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58</v>
      </c>
      <c r="D33" s="44" t="s">
        <v>31</v>
      </c>
      <c r="E33" s="44" t="s">
        <v>59</v>
      </c>
      <c r="F33" s="52"/>
      <c r="H33" s="36"/>
      <c r="I33" s="5" t="s">
        <v>60</v>
      </c>
      <c r="J33" s="12">
        <f>J24+$C$16</f>
        <v>2102</v>
      </c>
      <c r="K33">
        <f t="shared" ref="K33:K35" si="1">($C$40)/($C$47/12)+($C$41)/($C$48/12)+($C$42)/($C$49/12)</f>
        <v>11</v>
      </c>
      <c r="L33" s="13">
        <f t="shared" ref="L33:L37" si="2">K33*J33</f>
        <v>23122</v>
      </c>
      <c r="M33" s="36"/>
    </row>
    <row r="34" spans="1:13">
      <c r="A34" s="32"/>
      <c r="B34" s="68" t="str">
        <f>B7</f>
        <v>Housing Case Manager</v>
      </c>
      <c r="C34" s="53">
        <v>20</v>
      </c>
      <c r="D34" s="65">
        <f>$D$7</f>
        <v>0.3</v>
      </c>
      <c r="E34" s="72">
        <f>C34*D34</f>
        <v>6</v>
      </c>
      <c r="F34" s="32"/>
      <c r="H34" s="36"/>
      <c r="I34" s="5" t="s">
        <v>35</v>
      </c>
      <c r="J34" s="12">
        <f>C19</f>
        <v>1000</v>
      </c>
      <c r="K34">
        <f t="shared" si="1"/>
        <v>11</v>
      </c>
      <c r="L34" s="13">
        <f t="shared" si="2"/>
        <v>11000</v>
      </c>
      <c r="M34" s="36"/>
    </row>
    <row r="35" spans="1:13">
      <c r="A35" s="32"/>
      <c r="B35" s="69">
        <f>B8</f>
        <v>0</v>
      </c>
      <c r="C35" s="54">
        <v>20</v>
      </c>
      <c r="D35" s="64">
        <f>$D$8</f>
        <v>0</v>
      </c>
      <c r="E35" s="71">
        <f>C35*D35</f>
        <v>0</v>
      </c>
      <c r="F35" s="32"/>
      <c r="H35" s="36"/>
      <c r="I35" s="5" t="s">
        <v>33</v>
      </c>
      <c r="J35" s="18">
        <f>C17</f>
        <v>2800</v>
      </c>
      <c r="K35">
        <f t="shared" si="1"/>
        <v>11</v>
      </c>
      <c r="L35" s="13">
        <f t="shared" si="2"/>
        <v>30800</v>
      </c>
      <c r="M35" s="36"/>
    </row>
    <row r="36" spans="1:13">
      <c r="A36" s="32"/>
      <c r="B36" s="32"/>
      <c r="C36" s="32"/>
      <c r="D36" s="32"/>
      <c r="E36" s="32"/>
      <c r="F36" s="32"/>
      <c r="H36" s="36"/>
      <c r="I36" s="5" t="s">
        <v>34</v>
      </c>
      <c r="J36" s="18">
        <f>C18</f>
        <v>2000</v>
      </c>
      <c r="K36">
        <f>($C$40)/($C$47/12)+($C$41)/($C$48/12)+($C$42)/($C$49/12)</f>
        <v>11</v>
      </c>
      <c r="L36" s="13">
        <f t="shared" si="2"/>
        <v>22000</v>
      </c>
      <c r="M36" s="36"/>
    </row>
    <row r="37" spans="1:13">
      <c r="A37" s="32"/>
      <c r="B37" s="51" t="s">
        <v>61</v>
      </c>
      <c r="C37" s="46">
        <f>C$34*$D$7</f>
        <v>6</v>
      </c>
      <c r="D37" s="32"/>
      <c r="E37" s="32"/>
      <c r="F37" s="32"/>
      <c r="H37" s="36"/>
      <c r="I37" s="6" t="s">
        <v>62</v>
      </c>
      <c r="J37" s="2">
        <f>C12*C20</f>
        <v>2106</v>
      </c>
      <c r="K37" s="1">
        <f>$C$39*(12/C$46)</f>
        <v>6</v>
      </c>
      <c r="L37" s="14">
        <f t="shared" si="2"/>
        <v>12636</v>
      </c>
      <c r="M37" s="36"/>
    </row>
    <row r="38" spans="1:13">
      <c r="A38" s="32"/>
      <c r="B38" s="45" t="s">
        <v>63</v>
      </c>
      <c r="C38" s="50" t="s">
        <v>64</v>
      </c>
      <c r="D38" s="32"/>
      <c r="E38" s="32"/>
      <c r="F38" s="32"/>
      <c r="H38" s="36"/>
      <c r="I38" s="36"/>
      <c r="J38" s="83" t="s">
        <v>65</v>
      </c>
      <c r="K38" s="84"/>
      <c r="L38" s="33">
        <f>SUM(L33:L37)</f>
        <v>99558</v>
      </c>
      <c r="M38" s="36"/>
    </row>
    <row r="39" spans="1:13">
      <c r="A39" s="32"/>
      <c r="B39" s="63" t="s">
        <v>66</v>
      </c>
      <c r="C39" s="21">
        <v>1</v>
      </c>
      <c r="D39" s="32"/>
      <c r="E39" s="32"/>
      <c r="F39" s="32"/>
      <c r="H39" s="36"/>
      <c r="I39" s="36"/>
      <c r="J39" s="36"/>
      <c r="K39" s="36"/>
      <c r="L39" s="36"/>
      <c r="M39" s="36"/>
    </row>
    <row r="40" spans="1:13">
      <c r="A40" s="32"/>
      <c r="B40" s="63" t="s">
        <v>44</v>
      </c>
      <c r="C40" s="21">
        <v>3</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2</v>
      </c>
      <c r="D42" s="32"/>
      <c r="E42" s="32"/>
      <c r="F42" s="32"/>
      <c r="H42" s="36"/>
      <c r="I42" s="60" t="s">
        <v>68</v>
      </c>
      <c r="J42" s="4" t="s">
        <v>32</v>
      </c>
      <c r="K42" s="36"/>
      <c r="L42" s="36"/>
      <c r="M42" s="36"/>
    </row>
    <row r="43" spans="1:13">
      <c r="A43" s="32"/>
      <c r="B43" s="32"/>
      <c r="C43" s="32"/>
      <c r="D43" s="32"/>
      <c r="E43" s="32"/>
      <c r="F43" s="32"/>
      <c r="H43" s="36"/>
      <c r="I43" s="15" t="s">
        <v>69</v>
      </c>
      <c r="J43" s="13">
        <f>$L$19</f>
        <v>33000</v>
      </c>
      <c r="K43" s="36"/>
      <c r="L43" s="36"/>
      <c r="M43" s="36"/>
    </row>
    <row r="44" spans="1:13">
      <c r="A44" s="32"/>
      <c r="B44" s="80" t="s">
        <v>70</v>
      </c>
      <c r="C44" s="82"/>
      <c r="D44" s="32"/>
      <c r="E44" s="32"/>
      <c r="F44" s="32"/>
      <c r="H44" s="36"/>
      <c r="I44" s="15" t="s">
        <v>71</v>
      </c>
      <c r="J44" s="13">
        <f>L27</f>
        <v>92472</v>
      </c>
      <c r="K44" s="36"/>
      <c r="L44" s="36"/>
      <c r="M44" s="36"/>
    </row>
    <row r="45" spans="1:13">
      <c r="A45" s="32"/>
      <c r="B45" s="3" t="s">
        <v>83</v>
      </c>
      <c r="C45" s="4" t="s">
        <v>84</v>
      </c>
      <c r="D45" s="32"/>
      <c r="E45" s="32"/>
      <c r="F45" s="32"/>
      <c r="H45" s="36"/>
      <c r="I45" s="15" t="s">
        <v>54</v>
      </c>
      <c r="J45" s="13">
        <f>L38</f>
        <v>99558</v>
      </c>
      <c r="K45" s="36"/>
      <c r="L45" s="36"/>
      <c r="M45" s="36"/>
    </row>
    <row r="46" spans="1:13">
      <c r="A46" s="32"/>
      <c r="B46" s="63" t="s">
        <v>74</v>
      </c>
      <c r="C46" s="21">
        <v>2</v>
      </c>
      <c r="D46" s="32"/>
      <c r="E46" s="32"/>
      <c r="F46" s="32"/>
      <c r="H46" s="36"/>
      <c r="I46" s="16" t="s">
        <v>75</v>
      </c>
      <c r="J46" s="14">
        <f>(J43+J44+J45)*$C$24</f>
        <v>22503</v>
      </c>
      <c r="K46" s="36"/>
      <c r="L46" s="36"/>
      <c r="M46" s="36"/>
    </row>
    <row r="47" spans="1:13">
      <c r="A47" s="32"/>
      <c r="B47" s="63" t="s">
        <v>44</v>
      </c>
      <c r="C47" s="21">
        <v>12</v>
      </c>
      <c r="D47" s="32"/>
      <c r="E47" s="32"/>
      <c r="F47" s="32"/>
      <c r="H47" s="36"/>
      <c r="I47" s="56" t="s">
        <v>85</v>
      </c>
      <c r="J47" s="34">
        <f>SUM(J43:J46)</f>
        <v>247533</v>
      </c>
      <c r="K47" s="36"/>
      <c r="L47" s="36"/>
      <c r="M47" s="36"/>
    </row>
    <row r="48" spans="1:13">
      <c r="A48" s="32"/>
      <c r="B48" s="63" t="s">
        <v>46</v>
      </c>
      <c r="C48" s="21">
        <v>24</v>
      </c>
      <c r="D48" s="32"/>
      <c r="E48" s="32"/>
      <c r="F48" s="32"/>
      <c r="H48" s="36"/>
      <c r="I48" s="36"/>
      <c r="J48" s="36"/>
      <c r="K48" s="36"/>
      <c r="L48" s="36"/>
      <c r="M48" s="36"/>
    </row>
    <row r="49" spans="1:13">
      <c r="A49" s="32"/>
      <c r="B49" s="64" t="s">
        <v>26</v>
      </c>
      <c r="C49" s="22">
        <v>3</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c r="A52" s="32"/>
      <c r="B52" s="78" t="s">
        <v>79</v>
      </c>
      <c r="C52" s="78"/>
      <c r="D52" s="78"/>
      <c r="E52" s="78"/>
      <c r="F52" s="32"/>
      <c r="H52" s="36"/>
      <c r="I52" s="79"/>
      <c r="J52" s="79"/>
      <c r="K52" s="36"/>
      <c r="L52" s="36"/>
      <c r="M52" s="36"/>
    </row>
  </sheetData>
  <mergeCells count="19">
    <mergeCell ref="A2:E2"/>
    <mergeCell ref="B5:D5"/>
    <mergeCell ref="B10:C10"/>
    <mergeCell ref="B23:C23"/>
    <mergeCell ref="H2:M2"/>
    <mergeCell ref="H13:M13"/>
    <mergeCell ref="I15:L15"/>
    <mergeCell ref="J19:K19"/>
    <mergeCell ref="B52:E52"/>
    <mergeCell ref="I52:J52"/>
    <mergeCell ref="I22:L22"/>
    <mergeCell ref="J27:K27"/>
    <mergeCell ref="I31:L31"/>
    <mergeCell ref="B32:E32"/>
    <mergeCell ref="J38:K38"/>
    <mergeCell ref="I41:J41"/>
    <mergeCell ref="B44:C44"/>
    <mergeCell ref="B25:C25"/>
    <mergeCell ref="I51:J51"/>
  </mergeCells>
  <conditionalFormatting sqref="J47">
    <cfRule type="cellIs" dxfId="2" priority="1" operator="greaterThan">
      <formula>$K$10</formula>
    </cfRule>
  </conditionalFormatting>
  <hyperlinks>
    <hyperlink ref="B51" r:id="rId1" xr:uid="{EA25B600-FE7B-47B8-B2A6-97F4BC512B7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DE38-B37D-420D-BECA-52A635B3F97D}">
  <dimension ref="A2:M52"/>
  <sheetViews>
    <sheetView workbookViewId="0">
      <selection activeCell="J28" sqref="J28"/>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87</v>
      </c>
      <c r="K5" s="8">
        <v>250000</v>
      </c>
      <c r="L5" s="37"/>
      <c r="M5" s="37"/>
    </row>
    <row r="6" spans="1:13">
      <c r="A6" s="32"/>
      <c r="B6" s="23" t="s">
        <v>10</v>
      </c>
      <c r="C6" s="3" t="s">
        <v>11</v>
      </c>
      <c r="D6" s="24" t="s">
        <v>12</v>
      </c>
      <c r="E6" s="32"/>
      <c r="F6" s="32"/>
      <c r="H6" s="37"/>
      <c r="I6" s="37"/>
      <c r="J6" s="5"/>
      <c r="K6" s="11"/>
      <c r="L6" s="37"/>
      <c r="M6" s="37"/>
    </row>
    <row r="7" spans="1:13">
      <c r="A7" s="32"/>
      <c r="B7" s="7" t="s">
        <v>14</v>
      </c>
      <c r="C7" s="41">
        <v>110000</v>
      </c>
      <c r="D7" s="25">
        <v>1</v>
      </c>
      <c r="E7" s="32"/>
      <c r="F7" s="32"/>
      <c r="H7" s="37"/>
      <c r="I7" s="37"/>
      <c r="J7" s="5"/>
      <c r="K7" s="11"/>
      <c r="L7" s="37"/>
      <c r="M7" s="37"/>
    </row>
    <row r="8" spans="1:13">
      <c r="A8" s="32"/>
      <c r="B8" s="6" t="s">
        <v>88</v>
      </c>
      <c r="C8" s="2">
        <v>110000</v>
      </c>
      <c r="D8" s="26">
        <v>0.5</v>
      </c>
      <c r="E8" s="32"/>
      <c r="F8" s="32"/>
      <c r="H8" s="37"/>
      <c r="I8" s="37"/>
      <c r="J8" s="5"/>
      <c r="K8" s="11"/>
      <c r="L8" s="37"/>
      <c r="M8" s="37"/>
    </row>
    <row r="9" spans="1:13">
      <c r="A9" s="32"/>
      <c r="B9" s="32"/>
      <c r="C9" s="32"/>
      <c r="D9" s="32"/>
      <c r="E9" s="32"/>
      <c r="F9" s="32"/>
      <c r="H9" s="37"/>
      <c r="I9" s="37"/>
      <c r="J9" s="6"/>
      <c r="K9" s="17">
        <v>0</v>
      </c>
      <c r="L9" s="37"/>
      <c r="M9" s="37"/>
    </row>
    <row r="10" spans="1:13">
      <c r="A10" s="32"/>
      <c r="B10" s="80" t="s">
        <v>19</v>
      </c>
      <c r="C10" s="82"/>
      <c r="D10" s="32"/>
      <c r="E10" s="32"/>
      <c r="F10" s="32"/>
      <c r="H10" s="37"/>
      <c r="I10" s="37"/>
      <c r="J10" s="61" t="s">
        <v>20</v>
      </c>
      <c r="K10" s="62">
        <f>SUM(K5:K9)</f>
        <v>250000</v>
      </c>
      <c r="L10" s="37"/>
      <c r="M10" s="37"/>
    </row>
    <row r="11" spans="1:13">
      <c r="A11" s="32"/>
      <c r="B11" s="3" t="s">
        <v>21</v>
      </c>
      <c r="C11" s="4" t="s">
        <v>22</v>
      </c>
      <c r="D11" s="32"/>
      <c r="E11" s="32"/>
      <c r="F11" s="32"/>
      <c r="H11" s="37"/>
      <c r="I11" s="37"/>
      <c r="J11" s="37"/>
      <c r="K11" s="37"/>
      <c r="L11" s="37"/>
      <c r="M11" s="37"/>
    </row>
    <row r="12" spans="1:13">
      <c r="A12" s="32"/>
      <c r="B12" s="63" t="s">
        <v>80</v>
      </c>
      <c r="C12" s="28">
        <v>1313</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2800</v>
      </c>
      <c r="D16" s="32"/>
      <c r="E16" s="32"/>
      <c r="F16" s="32"/>
      <c r="H16" s="36"/>
      <c r="I16" s="59" t="s">
        <v>10</v>
      </c>
      <c r="J16" s="44" t="s">
        <v>11</v>
      </c>
      <c r="K16" s="42" t="s">
        <v>31</v>
      </c>
      <c r="L16" s="42" t="s">
        <v>32</v>
      </c>
      <c r="M16" s="36"/>
    </row>
    <row r="17" spans="1:13">
      <c r="A17" s="32"/>
      <c r="B17" s="63" t="s">
        <v>33</v>
      </c>
      <c r="C17" s="28">
        <v>3000</v>
      </c>
      <c r="D17" s="32"/>
      <c r="E17" s="32"/>
      <c r="F17" s="32"/>
      <c r="H17" s="36"/>
      <c r="I17" s="7" t="str">
        <f>B7</f>
        <v>Housing Case Manager</v>
      </c>
      <c r="J17" s="19">
        <f>$C$7</f>
        <v>110000</v>
      </c>
      <c r="K17" s="57">
        <f>$D$7</f>
        <v>1</v>
      </c>
      <c r="L17" s="40">
        <f>K17*J17</f>
        <v>110000</v>
      </c>
      <c r="M17" s="36"/>
    </row>
    <row r="18" spans="1:13">
      <c r="A18" s="32"/>
      <c r="B18" s="63" t="s">
        <v>34</v>
      </c>
      <c r="C18" s="28">
        <v>2000</v>
      </c>
      <c r="D18" s="32"/>
      <c r="E18" s="32"/>
      <c r="F18" s="32"/>
      <c r="H18" s="36"/>
      <c r="I18" s="6" t="str">
        <f>B8</f>
        <v>Housing Navigator</v>
      </c>
      <c r="J18" s="20">
        <f>$C$8</f>
        <v>110000</v>
      </c>
      <c r="K18" s="58">
        <f>$D$8</f>
        <v>0.5</v>
      </c>
      <c r="L18" s="43">
        <f>K18*J18</f>
        <v>55000</v>
      </c>
      <c r="M18" s="36"/>
    </row>
    <row r="19" spans="1:13">
      <c r="A19" s="32"/>
      <c r="B19" s="63" t="s">
        <v>35</v>
      </c>
      <c r="C19" s="28">
        <v>1000</v>
      </c>
      <c r="D19" s="32"/>
      <c r="E19" s="32"/>
      <c r="F19" s="32"/>
      <c r="H19" s="36"/>
      <c r="I19" s="36"/>
      <c r="J19" s="83" t="s">
        <v>36</v>
      </c>
      <c r="K19" s="84"/>
      <c r="L19" s="33">
        <f>SUM(L16:L18)</f>
        <v>165000</v>
      </c>
      <c r="M19" s="36"/>
    </row>
    <row r="20" spans="1:13">
      <c r="A20" s="32"/>
      <c r="B20" s="64" t="s">
        <v>37</v>
      </c>
      <c r="C20" s="29">
        <v>4</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1313</v>
      </c>
      <c r="K24" s="10">
        <f>J24*$C40</f>
        <v>19695</v>
      </c>
      <c r="L24" s="11">
        <f>K24*12</f>
        <v>236340</v>
      </c>
      <c r="M24" s="36"/>
    </row>
    <row r="25" spans="1:13">
      <c r="A25" s="32"/>
      <c r="B25" s="91" t="s">
        <v>45</v>
      </c>
      <c r="C25" s="92"/>
      <c r="D25" s="32"/>
      <c r="E25" s="32"/>
      <c r="F25" s="32"/>
      <c r="H25" s="36"/>
      <c r="I25" s="5" t="s">
        <v>46</v>
      </c>
      <c r="J25" s="18">
        <f>C13*C12</f>
        <v>393.9</v>
      </c>
      <c r="K25" s="10">
        <f>J25*$C41</f>
        <v>0</v>
      </c>
      <c r="L25" s="11">
        <f t="shared" ref="L25:L26" si="0">K25*12</f>
        <v>0</v>
      </c>
      <c r="M25" s="36"/>
    </row>
    <row r="26" spans="1:13">
      <c r="A26" s="32"/>
      <c r="B26" s="66" t="s">
        <v>47</v>
      </c>
      <c r="C26" s="70"/>
      <c r="D26" s="32"/>
      <c r="E26" s="32"/>
      <c r="F26" s="32"/>
      <c r="H26" s="36"/>
      <c r="I26" s="6" t="s">
        <v>26</v>
      </c>
      <c r="J26" s="20">
        <f>$C$14</f>
        <v>2800</v>
      </c>
      <c r="K26" s="10">
        <f>J26*$C42</f>
        <v>28000</v>
      </c>
      <c r="L26" s="9">
        <f t="shared" si="0"/>
        <v>336000</v>
      </c>
      <c r="M26" s="36"/>
    </row>
    <row r="27" spans="1:13">
      <c r="A27" s="32"/>
      <c r="B27" s="66" t="s">
        <v>48</v>
      </c>
      <c r="C27" s="70"/>
      <c r="D27" s="32"/>
      <c r="E27" s="32"/>
      <c r="F27" s="32"/>
      <c r="H27" s="36"/>
      <c r="I27" s="36"/>
      <c r="J27" s="83" t="s">
        <v>81</v>
      </c>
      <c r="K27" s="84"/>
      <c r="L27" s="33">
        <f>SUM(L24:L26)</f>
        <v>572340</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58</v>
      </c>
      <c r="D33" s="44" t="s">
        <v>31</v>
      </c>
      <c r="E33" s="44" t="s">
        <v>59</v>
      </c>
      <c r="F33" s="52"/>
      <c r="H33" s="36"/>
      <c r="I33" s="5" t="s">
        <v>60</v>
      </c>
      <c r="J33" s="12">
        <f>J24+$C$16</f>
        <v>4113</v>
      </c>
      <c r="K33">
        <f t="shared" ref="K33:K35" si="1">($C$40)/($C$47/12)+($C$41)/($C$48/12)+($C$42)/($C$49/12)</f>
        <v>12.5</v>
      </c>
      <c r="L33" s="13">
        <f t="shared" ref="L33:L37" si="2">K33*J33</f>
        <v>51412.5</v>
      </c>
      <c r="M33" s="36"/>
    </row>
    <row r="34" spans="1:13">
      <c r="A34" s="32"/>
      <c r="B34" s="68" t="str">
        <f>B7</f>
        <v>Housing Case Manager</v>
      </c>
      <c r="C34" s="53">
        <v>30</v>
      </c>
      <c r="D34" s="65">
        <f>$D$7</f>
        <v>1</v>
      </c>
      <c r="E34" s="72">
        <f>C34*D34</f>
        <v>30</v>
      </c>
      <c r="F34" s="32"/>
      <c r="H34" s="36"/>
      <c r="I34" s="5" t="s">
        <v>35</v>
      </c>
      <c r="J34" s="12">
        <f>C19</f>
        <v>1000</v>
      </c>
      <c r="K34">
        <f t="shared" si="1"/>
        <v>12.5</v>
      </c>
      <c r="L34" s="13">
        <f t="shared" si="2"/>
        <v>12500</v>
      </c>
      <c r="M34" s="36"/>
    </row>
    <row r="35" spans="1:13">
      <c r="A35" s="32"/>
      <c r="B35" s="69" t="str">
        <f>B8</f>
        <v>Housing Navigator</v>
      </c>
      <c r="C35" s="54">
        <v>30</v>
      </c>
      <c r="D35" s="64">
        <f>$D$8</f>
        <v>0.5</v>
      </c>
      <c r="E35" s="71">
        <f>C35*D35</f>
        <v>15</v>
      </c>
      <c r="F35" s="32"/>
      <c r="H35" s="36"/>
      <c r="I35" s="5" t="s">
        <v>33</v>
      </c>
      <c r="J35" s="18">
        <f>C17</f>
        <v>3000</v>
      </c>
      <c r="K35">
        <f t="shared" si="1"/>
        <v>12.5</v>
      </c>
      <c r="L35" s="13">
        <f t="shared" si="2"/>
        <v>37500</v>
      </c>
      <c r="M35" s="36"/>
    </row>
    <row r="36" spans="1:13">
      <c r="A36" s="32"/>
      <c r="B36" s="32"/>
      <c r="C36" s="32"/>
      <c r="D36" s="32"/>
      <c r="E36" s="32"/>
      <c r="F36" s="32"/>
      <c r="H36" s="36"/>
      <c r="I36" s="5" t="s">
        <v>34</v>
      </c>
      <c r="J36" s="18">
        <f>C18</f>
        <v>2000</v>
      </c>
      <c r="K36">
        <f>($C$40)/($C$47/12)+($C$41)/($C$48/12)+($C$42)/($C$49/12)</f>
        <v>12.5</v>
      </c>
      <c r="L36" s="13">
        <f t="shared" si="2"/>
        <v>25000</v>
      </c>
      <c r="M36" s="36"/>
    </row>
    <row r="37" spans="1:13">
      <c r="A37" s="32"/>
      <c r="B37" s="51" t="s">
        <v>61</v>
      </c>
      <c r="C37" s="46">
        <f>C$34*$D$7</f>
        <v>30</v>
      </c>
      <c r="D37" s="32"/>
      <c r="E37" s="32"/>
      <c r="F37" s="32"/>
      <c r="H37" s="36"/>
      <c r="I37" s="6" t="s">
        <v>62</v>
      </c>
      <c r="J37" s="2">
        <f>C12*C20</f>
        <v>5252</v>
      </c>
      <c r="K37" s="1">
        <f>$C$39*(12/C$46)</f>
        <v>30</v>
      </c>
      <c r="L37" s="14">
        <f t="shared" si="2"/>
        <v>157560</v>
      </c>
      <c r="M37" s="36"/>
    </row>
    <row r="38" spans="1:13">
      <c r="A38" s="32"/>
      <c r="B38" s="45" t="s">
        <v>63</v>
      </c>
      <c r="C38" s="50" t="s">
        <v>64</v>
      </c>
      <c r="D38" s="32"/>
      <c r="E38" s="32"/>
      <c r="F38" s="32"/>
      <c r="H38" s="36"/>
      <c r="I38" s="36"/>
      <c r="J38" s="83" t="s">
        <v>65</v>
      </c>
      <c r="K38" s="84"/>
      <c r="L38" s="33">
        <f>SUM(L33:L37)</f>
        <v>283972.5</v>
      </c>
      <c r="M38" s="36"/>
    </row>
    <row r="39" spans="1:13">
      <c r="A39" s="32"/>
      <c r="B39" s="63" t="s">
        <v>66</v>
      </c>
      <c r="C39" s="21">
        <v>5</v>
      </c>
      <c r="D39" s="32"/>
      <c r="E39" s="32"/>
      <c r="F39" s="32"/>
      <c r="H39" s="36"/>
      <c r="I39" s="36"/>
      <c r="J39" s="36"/>
      <c r="K39" s="36"/>
      <c r="L39" s="36"/>
      <c r="M39" s="36"/>
    </row>
    <row r="40" spans="1:13">
      <c r="A40" s="32"/>
      <c r="B40" s="63" t="s">
        <v>44</v>
      </c>
      <c r="C40" s="21">
        <v>15</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10</v>
      </c>
      <c r="D42" s="32"/>
      <c r="E42" s="32"/>
      <c r="F42" s="32"/>
      <c r="H42" s="36"/>
      <c r="I42" s="60" t="s">
        <v>68</v>
      </c>
      <c r="J42" s="4" t="s">
        <v>32</v>
      </c>
      <c r="K42" s="36"/>
      <c r="L42" s="36"/>
      <c r="M42" s="36"/>
    </row>
    <row r="43" spans="1:13">
      <c r="A43" s="32"/>
      <c r="B43" s="32"/>
      <c r="C43" s="32"/>
      <c r="D43" s="32"/>
      <c r="E43" s="32"/>
      <c r="F43" s="32"/>
      <c r="H43" s="36"/>
      <c r="I43" s="15" t="s">
        <v>69</v>
      </c>
      <c r="J43" s="13">
        <f>$L$19</f>
        <v>165000</v>
      </c>
      <c r="K43" s="36"/>
      <c r="L43" s="36"/>
      <c r="M43" s="36"/>
    </row>
    <row r="44" spans="1:13">
      <c r="A44" s="32"/>
      <c r="B44" s="80" t="s">
        <v>70</v>
      </c>
      <c r="C44" s="82"/>
      <c r="D44" s="32"/>
      <c r="E44" s="32"/>
      <c r="F44" s="32"/>
      <c r="H44" s="36"/>
      <c r="I44" s="15" t="s">
        <v>71</v>
      </c>
      <c r="J44" s="13">
        <f>L27</f>
        <v>572340</v>
      </c>
      <c r="K44" s="36"/>
      <c r="L44" s="36"/>
      <c r="M44" s="36"/>
    </row>
    <row r="45" spans="1:13">
      <c r="A45" s="32"/>
      <c r="B45" s="3" t="s">
        <v>83</v>
      </c>
      <c r="C45" s="4" t="s">
        <v>84</v>
      </c>
      <c r="D45" s="32"/>
      <c r="E45" s="32"/>
      <c r="F45" s="32"/>
      <c r="H45" s="36"/>
      <c r="I45" s="15" t="s">
        <v>54</v>
      </c>
      <c r="J45" s="13">
        <f>L38</f>
        <v>283972.5</v>
      </c>
      <c r="K45" s="36"/>
      <c r="L45" s="36"/>
      <c r="M45" s="36"/>
    </row>
    <row r="46" spans="1:13">
      <c r="A46" s="32"/>
      <c r="B46" s="63" t="s">
        <v>74</v>
      </c>
      <c r="C46" s="21">
        <v>2</v>
      </c>
      <c r="D46" s="32"/>
      <c r="E46" s="32"/>
      <c r="F46" s="32"/>
      <c r="H46" s="36"/>
      <c r="I46" s="16" t="s">
        <v>75</v>
      </c>
      <c r="J46" s="14">
        <f>(J43+J44+J45)*$C$24</f>
        <v>102131.25</v>
      </c>
      <c r="K46" s="36"/>
      <c r="L46" s="36"/>
      <c r="M46" s="36"/>
    </row>
    <row r="47" spans="1:13">
      <c r="A47" s="32"/>
      <c r="B47" s="63" t="s">
        <v>44</v>
      </c>
      <c r="C47" s="21">
        <v>24</v>
      </c>
      <c r="D47" s="32"/>
      <c r="E47" s="32"/>
      <c r="F47" s="32"/>
      <c r="H47" s="36"/>
      <c r="I47" s="56" t="s">
        <v>85</v>
      </c>
      <c r="J47" s="34">
        <f>SUM(J43:J46)</f>
        <v>1123443.75</v>
      </c>
      <c r="K47" s="36"/>
      <c r="L47" s="36"/>
      <c r="M47" s="36"/>
    </row>
    <row r="48" spans="1:13">
      <c r="A48" s="32"/>
      <c r="B48" s="63" t="s">
        <v>46</v>
      </c>
      <c r="C48" s="21">
        <v>24</v>
      </c>
      <c r="D48" s="32"/>
      <c r="E48" s="32"/>
      <c r="F48" s="32"/>
      <c r="H48" s="36"/>
      <c r="I48" s="36"/>
      <c r="J48" s="36"/>
      <c r="K48" s="36"/>
      <c r="L48" s="36"/>
      <c r="M48" s="36"/>
    </row>
    <row r="49" spans="1:13">
      <c r="A49" s="32"/>
      <c r="B49" s="64" t="s">
        <v>26</v>
      </c>
      <c r="C49" s="22">
        <v>24</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c r="A52" s="32"/>
      <c r="B52" s="78" t="s">
        <v>79</v>
      </c>
      <c r="C52" s="78"/>
      <c r="D52" s="78"/>
      <c r="E52" s="78"/>
      <c r="F52" s="32"/>
      <c r="H52" s="36"/>
      <c r="I52" s="79"/>
      <c r="J52" s="79"/>
      <c r="K52" s="36"/>
      <c r="L52" s="36"/>
      <c r="M52" s="36"/>
    </row>
  </sheetData>
  <mergeCells count="19">
    <mergeCell ref="I31:L31"/>
    <mergeCell ref="B32:E32"/>
    <mergeCell ref="I51:J51"/>
    <mergeCell ref="B52:E52"/>
    <mergeCell ref="I52:J52"/>
    <mergeCell ref="J38:K38"/>
    <mergeCell ref="I41:J41"/>
    <mergeCell ref="B44:C44"/>
    <mergeCell ref="B25:C25"/>
    <mergeCell ref="J27:K27"/>
    <mergeCell ref="A2:E2"/>
    <mergeCell ref="B5:D5"/>
    <mergeCell ref="B10:C10"/>
    <mergeCell ref="B23:C23"/>
    <mergeCell ref="H2:M2"/>
    <mergeCell ref="H13:M13"/>
    <mergeCell ref="I15:L15"/>
    <mergeCell ref="J19:K19"/>
    <mergeCell ref="I22:L22"/>
  </mergeCells>
  <conditionalFormatting sqref="J47">
    <cfRule type="cellIs" dxfId="1" priority="1" operator="greaterThan">
      <formula>$K$10</formula>
    </cfRule>
  </conditionalFormatting>
  <hyperlinks>
    <hyperlink ref="B51" r:id="rId1" xr:uid="{5585B08E-DB35-45DA-8C8E-44379D7BBA1C}"/>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15D7-18B1-4454-8698-A8A766E9E6A7}">
  <dimension ref="A2:M52"/>
  <sheetViews>
    <sheetView tabSelected="1" workbookViewId="0">
      <selection activeCell="E6" sqref="E6"/>
    </sheetView>
  </sheetViews>
  <sheetFormatPr defaultColWidth="8.85546875" defaultRowHeight="14.45"/>
  <cols>
    <col min="1" max="1" width="22.42578125" customWidth="1"/>
    <col min="2" max="2" width="37" customWidth="1"/>
    <col min="3" max="3" width="28" customWidth="1"/>
    <col min="4" max="4" width="24.28515625" bestFit="1" customWidth="1"/>
    <col min="5" max="6" width="15.7109375" customWidth="1"/>
    <col min="9" max="9" width="33" bestFit="1" customWidth="1"/>
    <col min="10" max="10" width="32.42578125" customWidth="1"/>
    <col min="11" max="11" width="28" customWidth="1"/>
    <col min="12" max="12" width="14.7109375" customWidth="1"/>
    <col min="13" max="13" width="29.7109375" customWidth="1"/>
    <col min="16" max="16" width="38.28515625" customWidth="1"/>
    <col min="17" max="17" width="27.7109375" customWidth="1"/>
  </cols>
  <sheetData>
    <row r="2" spans="1:13" ht="28.5">
      <c r="A2" s="88" t="s">
        <v>4</v>
      </c>
      <c r="B2" s="88"/>
      <c r="C2" s="88"/>
      <c r="D2" s="88"/>
      <c r="E2" s="88"/>
      <c r="F2" s="49"/>
      <c r="H2" s="89" t="s">
        <v>5</v>
      </c>
      <c r="I2" s="89"/>
      <c r="J2" s="89"/>
      <c r="K2" s="89"/>
      <c r="L2" s="89"/>
      <c r="M2" s="89"/>
    </row>
    <row r="3" spans="1:13">
      <c r="A3" s="32"/>
      <c r="B3" s="32"/>
      <c r="C3" s="32"/>
      <c r="D3" s="32"/>
      <c r="E3" s="32"/>
      <c r="F3" s="32"/>
      <c r="H3" s="37"/>
      <c r="I3" s="37"/>
      <c r="J3" s="37"/>
      <c r="K3" s="37"/>
      <c r="L3" s="37"/>
      <c r="M3" s="37"/>
    </row>
    <row r="4" spans="1:13">
      <c r="A4" s="32"/>
      <c r="B4" s="32"/>
      <c r="C4" s="32"/>
      <c r="D4" s="32"/>
      <c r="E4" s="32"/>
      <c r="F4" s="32"/>
      <c r="H4" s="37"/>
      <c r="I4" s="37"/>
      <c r="J4" s="38" t="s">
        <v>6</v>
      </c>
      <c r="K4" s="39" t="s">
        <v>7</v>
      </c>
      <c r="L4" s="37"/>
      <c r="M4" s="37"/>
    </row>
    <row r="5" spans="1:13">
      <c r="A5" s="32"/>
      <c r="B5" s="80" t="s">
        <v>8</v>
      </c>
      <c r="C5" s="81"/>
      <c r="D5" s="82"/>
      <c r="E5" s="32"/>
      <c r="F5" s="32"/>
      <c r="H5" s="37"/>
      <c r="I5" s="37"/>
      <c r="J5" s="7" t="s">
        <v>89</v>
      </c>
      <c r="K5" s="8">
        <v>250000</v>
      </c>
      <c r="L5" s="37"/>
      <c r="M5" s="37"/>
    </row>
    <row r="6" spans="1:13">
      <c r="A6" s="32"/>
      <c r="B6" s="23" t="s">
        <v>10</v>
      </c>
      <c r="C6" s="3" t="s">
        <v>11</v>
      </c>
      <c r="D6" s="24" t="s">
        <v>12</v>
      </c>
      <c r="E6" s="32"/>
      <c r="F6" s="32"/>
      <c r="H6" s="37"/>
      <c r="I6" s="37"/>
      <c r="J6" s="5"/>
      <c r="K6" s="11"/>
      <c r="L6" s="37"/>
      <c r="M6" s="37"/>
    </row>
    <row r="7" spans="1:13">
      <c r="A7" s="32"/>
      <c r="B7" s="7" t="s">
        <v>14</v>
      </c>
      <c r="C7" s="41">
        <v>110000</v>
      </c>
      <c r="D7" s="25">
        <v>1</v>
      </c>
      <c r="E7" s="32"/>
      <c r="F7" s="32"/>
      <c r="H7" s="37"/>
      <c r="I7" s="37"/>
      <c r="J7" s="5"/>
      <c r="K7" s="11"/>
      <c r="L7" s="37"/>
      <c r="M7" s="37"/>
    </row>
    <row r="8" spans="1:13">
      <c r="A8" s="32"/>
      <c r="B8" s="6" t="s">
        <v>88</v>
      </c>
      <c r="C8" s="2">
        <v>110000</v>
      </c>
      <c r="D8" s="26">
        <v>0.5</v>
      </c>
      <c r="E8" s="32"/>
      <c r="F8" s="32"/>
      <c r="H8" s="37"/>
      <c r="I8" s="37"/>
      <c r="J8" s="5"/>
      <c r="K8" s="11"/>
      <c r="L8" s="37"/>
      <c r="M8" s="37"/>
    </row>
    <row r="9" spans="1:13">
      <c r="A9" s="32"/>
      <c r="B9" s="32"/>
      <c r="C9" s="32"/>
      <c r="D9" s="32"/>
      <c r="E9" s="32"/>
      <c r="F9" s="32"/>
      <c r="H9" s="37"/>
      <c r="I9" s="37"/>
      <c r="J9" s="6"/>
      <c r="K9" s="17">
        <v>0</v>
      </c>
      <c r="L9" s="37"/>
      <c r="M9" s="37"/>
    </row>
    <row r="10" spans="1:13">
      <c r="A10" s="32"/>
      <c r="B10" s="80" t="s">
        <v>19</v>
      </c>
      <c r="C10" s="82"/>
      <c r="D10" s="32"/>
      <c r="E10" s="32"/>
      <c r="F10" s="32"/>
      <c r="H10" s="37"/>
      <c r="I10" s="37"/>
      <c r="J10" s="61" t="s">
        <v>20</v>
      </c>
      <c r="K10" s="62">
        <f>SUM(K5:K9)</f>
        <v>250000</v>
      </c>
      <c r="L10" s="37"/>
      <c r="M10" s="37"/>
    </row>
    <row r="11" spans="1:13">
      <c r="A11" s="32"/>
      <c r="B11" s="3" t="s">
        <v>21</v>
      </c>
      <c r="C11" s="4" t="s">
        <v>22</v>
      </c>
      <c r="D11" s="32"/>
      <c r="E11" s="32"/>
      <c r="F11" s="32"/>
      <c r="H11" s="37"/>
      <c r="I11" s="37"/>
      <c r="J11" s="37"/>
      <c r="K11" s="37"/>
      <c r="L11" s="37"/>
      <c r="M11" s="37"/>
    </row>
    <row r="12" spans="1:13">
      <c r="A12" s="32"/>
      <c r="B12" s="63" t="s">
        <v>80</v>
      </c>
      <c r="C12" s="28">
        <v>1313</v>
      </c>
      <c r="D12" s="32"/>
      <c r="E12" s="32"/>
      <c r="F12" s="32"/>
      <c r="H12" s="37"/>
      <c r="I12" s="37"/>
      <c r="J12" s="37"/>
      <c r="K12" s="37"/>
      <c r="L12" s="37"/>
      <c r="M12" s="37"/>
    </row>
    <row r="13" spans="1:13" ht="26.1">
      <c r="A13" s="32"/>
      <c r="B13" s="63" t="s">
        <v>24</v>
      </c>
      <c r="C13" s="30">
        <v>0.3</v>
      </c>
      <c r="D13" s="32"/>
      <c r="E13" s="32"/>
      <c r="F13" s="32"/>
      <c r="H13" s="90" t="s">
        <v>25</v>
      </c>
      <c r="I13" s="90"/>
      <c r="J13" s="90"/>
      <c r="K13" s="90"/>
      <c r="L13" s="90"/>
      <c r="M13" s="90"/>
    </row>
    <row r="14" spans="1:13" ht="26.1">
      <c r="A14" s="32"/>
      <c r="B14" s="64" t="s">
        <v>26</v>
      </c>
      <c r="C14" s="31">
        <v>2800</v>
      </c>
      <c r="D14" s="32"/>
      <c r="E14" s="32"/>
      <c r="F14" s="32"/>
      <c r="H14" s="35"/>
      <c r="I14" s="35"/>
      <c r="J14" s="35"/>
      <c r="K14" s="35"/>
      <c r="L14" s="35"/>
      <c r="M14" s="35"/>
    </row>
    <row r="15" spans="1:13">
      <c r="A15" s="32"/>
      <c r="B15" s="3" t="s">
        <v>27</v>
      </c>
      <c r="C15" s="4" t="s">
        <v>28</v>
      </c>
      <c r="D15" s="32"/>
      <c r="E15" s="32"/>
      <c r="F15" s="32"/>
      <c r="H15" s="36"/>
      <c r="I15" s="85" t="s">
        <v>29</v>
      </c>
      <c r="J15" s="87"/>
      <c r="K15" s="87"/>
      <c r="L15" s="86"/>
      <c r="M15" s="36"/>
    </row>
    <row r="16" spans="1:13">
      <c r="A16" s="32"/>
      <c r="B16" s="65" t="s">
        <v>30</v>
      </c>
      <c r="C16" s="27">
        <v>2800</v>
      </c>
      <c r="D16" s="32"/>
      <c r="E16" s="32"/>
      <c r="F16" s="32"/>
      <c r="H16" s="36"/>
      <c r="I16" s="59" t="s">
        <v>10</v>
      </c>
      <c r="J16" s="44" t="s">
        <v>11</v>
      </c>
      <c r="K16" s="42" t="s">
        <v>31</v>
      </c>
      <c r="L16" s="42" t="s">
        <v>32</v>
      </c>
      <c r="M16" s="36"/>
    </row>
    <row r="17" spans="1:13">
      <c r="A17" s="32"/>
      <c r="B17" s="63" t="s">
        <v>33</v>
      </c>
      <c r="C17" s="28">
        <v>3000</v>
      </c>
      <c r="D17" s="32"/>
      <c r="E17" s="32"/>
      <c r="F17" s="32"/>
      <c r="H17" s="36"/>
      <c r="I17" s="7" t="str">
        <f>B7</f>
        <v>Housing Case Manager</v>
      </c>
      <c r="J17" s="19">
        <f>$C$7</f>
        <v>110000</v>
      </c>
      <c r="K17" s="57">
        <f>$D$7</f>
        <v>1</v>
      </c>
      <c r="L17" s="40">
        <f>K17*J17</f>
        <v>110000</v>
      </c>
      <c r="M17" s="36"/>
    </row>
    <row r="18" spans="1:13">
      <c r="A18" s="32"/>
      <c r="B18" s="63" t="s">
        <v>34</v>
      </c>
      <c r="C18" s="28">
        <v>2000</v>
      </c>
      <c r="D18" s="32"/>
      <c r="E18" s="32"/>
      <c r="F18" s="32"/>
      <c r="H18" s="36"/>
      <c r="I18" s="6" t="str">
        <f>B8</f>
        <v>Housing Navigator</v>
      </c>
      <c r="J18" s="20">
        <f>$C$8</f>
        <v>110000</v>
      </c>
      <c r="K18" s="58">
        <f>$D$8</f>
        <v>0.5</v>
      </c>
      <c r="L18" s="43">
        <f>K18*J18</f>
        <v>55000</v>
      </c>
      <c r="M18" s="36"/>
    </row>
    <row r="19" spans="1:13">
      <c r="A19" s="32"/>
      <c r="B19" s="63" t="s">
        <v>35</v>
      </c>
      <c r="C19" s="28">
        <v>1000</v>
      </c>
      <c r="D19" s="32"/>
      <c r="E19" s="32"/>
      <c r="F19" s="32"/>
      <c r="H19" s="36"/>
      <c r="I19" s="36"/>
      <c r="J19" s="83" t="s">
        <v>36</v>
      </c>
      <c r="K19" s="84"/>
      <c r="L19" s="33">
        <f>SUM(L16:L18)</f>
        <v>165000</v>
      </c>
      <c r="M19" s="36"/>
    </row>
    <row r="20" spans="1:13">
      <c r="A20" s="32"/>
      <c r="B20" s="64" t="s">
        <v>37</v>
      </c>
      <c r="C20" s="29">
        <v>4</v>
      </c>
      <c r="D20" s="32"/>
      <c r="E20" s="32"/>
      <c r="F20" s="32"/>
      <c r="H20" s="36"/>
      <c r="I20" s="36"/>
      <c r="J20" s="36"/>
      <c r="K20" s="36"/>
      <c r="L20" s="36"/>
      <c r="M20" s="36"/>
    </row>
    <row r="21" spans="1:13">
      <c r="A21" s="32"/>
      <c r="B21" s="32"/>
      <c r="C21" s="32"/>
      <c r="D21" s="32"/>
      <c r="E21" s="32"/>
      <c r="F21" s="32"/>
      <c r="H21" s="36"/>
      <c r="I21" s="36"/>
      <c r="J21" s="36"/>
      <c r="K21" s="36"/>
      <c r="L21" s="36"/>
      <c r="M21" s="36"/>
    </row>
    <row r="22" spans="1:13">
      <c r="A22" s="32"/>
      <c r="B22" s="32"/>
      <c r="C22" s="32"/>
      <c r="D22" s="32"/>
      <c r="E22" s="32"/>
      <c r="F22" s="32"/>
      <c r="H22" s="36"/>
      <c r="I22" s="85" t="s">
        <v>38</v>
      </c>
      <c r="J22" s="87"/>
      <c r="K22" s="87"/>
      <c r="L22" s="86"/>
      <c r="M22" s="36"/>
    </row>
    <row r="23" spans="1:13">
      <c r="A23" s="32"/>
      <c r="B23" s="80" t="s">
        <v>39</v>
      </c>
      <c r="C23" s="82"/>
      <c r="D23" s="32"/>
      <c r="E23" s="32"/>
      <c r="F23" s="32"/>
      <c r="H23" s="36"/>
      <c r="I23" s="3" t="s">
        <v>40</v>
      </c>
      <c r="J23" s="4" t="s">
        <v>41</v>
      </c>
      <c r="K23" s="4" t="s">
        <v>42</v>
      </c>
      <c r="L23" s="4" t="s">
        <v>32</v>
      </c>
      <c r="M23" s="36"/>
    </row>
    <row r="24" spans="1:13">
      <c r="A24" s="32"/>
      <c r="B24" s="15" t="s">
        <v>43</v>
      </c>
      <c r="C24" s="55">
        <v>0.1</v>
      </c>
      <c r="D24" s="32"/>
      <c r="E24" s="32"/>
      <c r="F24" s="32"/>
      <c r="H24" s="36"/>
      <c r="I24" s="5" t="s">
        <v>44</v>
      </c>
      <c r="J24" s="18">
        <f>$C$12</f>
        <v>1313</v>
      </c>
      <c r="K24" s="10">
        <f>J24*$C40</f>
        <v>19695</v>
      </c>
      <c r="L24" s="11">
        <f>K24*12</f>
        <v>236340</v>
      </c>
      <c r="M24" s="36"/>
    </row>
    <row r="25" spans="1:13">
      <c r="A25" s="32"/>
      <c r="B25" s="91" t="s">
        <v>45</v>
      </c>
      <c r="C25" s="92"/>
      <c r="D25" s="32"/>
      <c r="E25" s="32"/>
      <c r="F25" s="32"/>
      <c r="H25" s="36"/>
      <c r="I25" s="5" t="s">
        <v>46</v>
      </c>
      <c r="J25" s="18">
        <f>C13*C12</f>
        <v>393.9</v>
      </c>
      <c r="K25" s="10">
        <f>J25*$C41</f>
        <v>0</v>
      </c>
      <c r="L25" s="11">
        <f t="shared" ref="L25:L26" si="0">K25*12</f>
        <v>0</v>
      </c>
      <c r="M25" s="36"/>
    </row>
    <row r="26" spans="1:13">
      <c r="A26" s="32"/>
      <c r="B26" s="66" t="s">
        <v>47</v>
      </c>
      <c r="C26" s="70"/>
      <c r="D26" s="32"/>
      <c r="E26" s="32"/>
      <c r="F26" s="32"/>
      <c r="H26" s="36"/>
      <c r="I26" s="6" t="s">
        <v>26</v>
      </c>
      <c r="J26" s="20">
        <f>$C$14</f>
        <v>2800</v>
      </c>
      <c r="K26" s="10">
        <f>J26*$C42</f>
        <v>28000</v>
      </c>
      <c r="L26" s="9">
        <f t="shared" si="0"/>
        <v>336000</v>
      </c>
      <c r="M26" s="36"/>
    </row>
    <row r="27" spans="1:13">
      <c r="A27" s="32"/>
      <c r="B27" s="66" t="s">
        <v>48</v>
      </c>
      <c r="C27" s="70"/>
      <c r="D27" s="32"/>
      <c r="E27" s="32"/>
      <c r="F27" s="32"/>
      <c r="H27" s="36"/>
      <c r="I27" s="36"/>
      <c r="J27" s="83" t="s">
        <v>81</v>
      </c>
      <c r="K27" s="84"/>
      <c r="L27" s="33">
        <f>SUM(L24:L26)</f>
        <v>572340</v>
      </c>
      <c r="M27" s="36"/>
    </row>
    <row r="28" spans="1:13">
      <c r="A28" s="32"/>
      <c r="B28" s="66" t="s">
        <v>50</v>
      </c>
      <c r="C28" s="70"/>
      <c r="D28" s="32"/>
      <c r="E28" s="32"/>
      <c r="F28" s="32"/>
      <c r="H28" s="36"/>
      <c r="I28" s="36"/>
      <c r="J28" s="36"/>
      <c r="K28" s="36"/>
      <c r="L28" s="36"/>
      <c r="M28" s="36"/>
    </row>
    <row r="29" spans="1:13">
      <c r="A29" s="32"/>
      <c r="B29" s="67" t="s">
        <v>51</v>
      </c>
      <c r="C29" s="71"/>
      <c r="D29" s="32"/>
      <c r="E29" s="32"/>
      <c r="F29" s="32"/>
      <c r="H29" s="36"/>
      <c r="I29" s="36"/>
      <c r="J29" s="36"/>
      <c r="K29" s="36"/>
      <c r="L29" s="36"/>
      <c r="M29" s="36"/>
    </row>
    <row r="30" spans="1:13">
      <c r="A30" s="32"/>
      <c r="B30" s="32"/>
      <c r="C30" s="32"/>
      <c r="D30" s="32"/>
      <c r="E30" s="32"/>
      <c r="F30" s="32"/>
      <c r="H30" s="36"/>
      <c r="I30" s="36"/>
      <c r="J30" s="36"/>
      <c r="K30" s="36"/>
      <c r="L30" s="36"/>
      <c r="M30" s="36"/>
    </row>
    <row r="31" spans="1:13">
      <c r="A31" s="32"/>
      <c r="B31" s="32"/>
      <c r="C31" s="32"/>
      <c r="D31" s="32"/>
      <c r="E31" s="32"/>
      <c r="F31" s="32"/>
      <c r="H31" s="36"/>
      <c r="I31" s="85" t="s">
        <v>52</v>
      </c>
      <c r="J31" s="87"/>
      <c r="K31" s="87"/>
      <c r="L31" s="86"/>
      <c r="M31" s="36"/>
    </row>
    <row r="32" spans="1:13">
      <c r="A32" s="32"/>
      <c r="B32" s="80" t="s">
        <v>53</v>
      </c>
      <c r="C32" s="81"/>
      <c r="D32" s="81"/>
      <c r="E32" s="82"/>
      <c r="F32" s="32"/>
      <c r="H32" s="36"/>
      <c r="I32" s="47" t="s">
        <v>54</v>
      </c>
      <c r="J32" s="48" t="s">
        <v>55</v>
      </c>
      <c r="K32" s="48" t="s">
        <v>56</v>
      </c>
      <c r="L32" s="48" t="s">
        <v>32</v>
      </c>
      <c r="M32" s="36"/>
    </row>
    <row r="33" spans="1:13">
      <c r="A33" s="32"/>
      <c r="B33" s="3" t="s">
        <v>57</v>
      </c>
      <c r="C33" s="4" t="s">
        <v>58</v>
      </c>
      <c r="D33" s="44" t="s">
        <v>31</v>
      </c>
      <c r="E33" s="44" t="s">
        <v>59</v>
      </c>
      <c r="F33" s="52"/>
      <c r="H33" s="36"/>
      <c r="I33" s="5" t="s">
        <v>60</v>
      </c>
      <c r="J33" s="12">
        <f>J24+$C$16</f>
        <v>4113</v>
      </c>
      <c r="K33">
        <f t="shared" ref="K33:K35" si="1">($C$40)/($C$47/12)+($C$41)/($C$48/12)+($C$42)/($C$49/12)</f>
        <v>12.5</v>
      </c>
      <c r="L33" s="13">
        <f t="shared" ref="L33:L37" si="2">K33*J33</f>
        <v>51412.5</v>
      </c>
      <c r="M33" s="36"/>
    </row>
    <row r="34" spans="1:13">
      <c r="A34" s="32"/>
      <c r="B34" s="68" t="str">
        <f>B7</f>
        <v>Housing Case Manager</v>
      </c>
      <c r="C34" s="53">
        <v>30</v>
      </c>
      <c r="D34" s="65">
        <f>$D$7</f>
        <v>1</v>
      </c>
      <c r="E34" s="72">
        <f>C34*D34</f>
        <v>30</v>
      </c>
      <c r="F34" s="32"/>
      <c r="H34" s="36"/>
      <c r="I34" s="5" t="s">
        <v>35</v>
      </c>
      <c r="J34" s="12">
        <f>C19</f>
        <v>1000</v>
      </c>
      <c r="K34">
        <f t="shared" si="1"/>
        <v>12.5</v>
      </c>
      <c r="L34" s="13">
        <f t="shared" si="2"/>
        <v>12500</v>
      </c>
      <c r="M34" s="36"/>
    </row>
    <row r="35" spans="1:13">
      <c r="A35" s="32"/>
      <c r="B35" s="69" t="str">
        <f>B8</f>
        <v>Housing Navigator</v>
      </c>
      <c r="C35" s="54">
        <v>30</v>
      </c>
      <c r="D35" s="64">
        <f>$D$8</f>
        <v>0.5</v>
      </c>
      <c r="E35" s="71">
        <f>C35*D35</f>
        <v>15</v>
      </c>
      <c r="F35" s="32"/>
      <c r="H35" s="36"/>
      <c r="I35" s="5" t="s">
        <v>33</v>
      </c>
      <c r="J35" s="18">
        <f>C17</f>
        <v>3000</v>
      </c>
      <c r="K35">
        <f t="shared" si="1"/>
        <v>12.5</v>
      </c>
      <c r="L35" s="13">
        <f t="shared" si="2"/>
        <v>37500</v>
      </c>
      <c r="M35" s="36"/>
    </row>
    <row r="36" spans="1:13">
      <c r="A36" s="32"/>
      <c r="B36" s="32"/>
      <c r="C36" s="32"/>
      <c r="D36" s="32"/>
      <c r="E36" s="32"/>
      <c r="F36" s="32"/>
      <c r="H36" s="36"/>
      <c r="I36" s="5" t="s">
        <v>34</v>
      </c>
      <c r="J36" s="18">
        <f>C18</f>
        <v>2000</v>
      </c>
      <c r="K36">
        <f>($C$40)/($C$47/12)+($C$41)/($C$48/12)+($C$42)/($C$49/12)</f>
        <v>12.5</v>
      </c>
      <c r="L36" s="13">
        <f t="shared" si="2"/>
        <v>25000</v>
      </c>
      <c r="M36" s="36"/>
    </row>
    <row r="37" spans="1:13">
      <c r="A37" s="32"/>
      <c r="B37" s="51" t="s">
        <v>61</v>
      </c>
      <c r="C37" s="46">
        <f>C$34*$D$7</f>
        <v>30</v>
      </c>
      <c r="D37" s="32"/>
      <c r="E37" s="32"/>
      <c r="F37" s="32"/>
      <c r="H37" s="36"/>
      <c r="I37" s="6" t="s">
        <v>62</v>
      </c>
      <c r="J37" s="2">
        <f>C12*C20</f>
        <v>5252</v>
      </c>
      <c r="K37" s="1">
        <f>$C$39*(12/C$46)</f>
        <v>30</v>
      </c>
      <c r="L37" s="14">
        <f t="shared" si="2"/>
        <v>157560</v>
      </c>
      <c r="M37" s="36"/>
    </row>
    <row r="38" spans="1:13">
      <c r="A38" s="32"/>
      <c r="B38" s="45" t="s">
        <v>63</v>
      </c>
      <c r="C38" s="50" t="s">
        <v>64</v>
      </c>
      <c r="D38" s="32"/>
      <c r="E38" s="32"/>
      <c r="F38" s="32"/>
      <c r="H38" s="36"/>
      <c r="I38" s="36"/>
      <c r="J38" s="83" t="s">
        <v>65</v>
      </c>
      <c r="K38" s="84"/>
      <c r="L38" s="33">
        <f>SUM(L33:L37)</f>
        <v>283972.5</v>
      </c>
      <c r="M38" s="36"/>
    </row>
    <row r="39" spans="1:13">
      <c r="A39" s="32"/>
      <c r="B39" s="63" t="s">
        <v>66</v>
      </c>
      <c r="C39" s="21">
        <v>5</v>
      </c>
      <c r="D39" s="32"/>
      <c r="E39" s="32"/>
      <c r="F39" s="32"/>
      <c r="H39" s="36"/>
      <c r="I39" s="36"/>
      <c r="J39" s="36"/>
      <c r="K39" s="36"/>
      <c r="L39" s="36"/>
      <c r="M39" s="36"/>
    </row>
    <row r="40" spans="1:13">
      <c r="A40" s="32"/>
      <c r="B40" s="63" t="s">
        <v>44</v>
      </c>
      <c r="C40" s="21">
        <v>15</v>
      </c>
      <c r="D40" s="32"/>
      <c r="E40" s="32"/>
      <c r="F40" s="32"/>
      <c r="H40" s="36"/>
      <c r="I40" s="36"/>
      <c r="J40" s="36"/>
      <c r="K40" s="36"/>
      <c r="L40" s="36"/>
      <c r="M40" s="36"/>
    </row>
    <row r="41" spans="1:13">
      <c r="A41" s="32"/>
      <c r="B41" s="63" t="s">
        <v>46</v>
      </c>
      <c r="C41" s="21">
        <v>0</v>
      </c>
      <c r="D41" s="32"/>
      <c r="E41" s="32"/>
      <c r="F41" s="32"/>
      <c r="H41" s="36"/>
      <c r="I41" s="85" t="s">
        <v>67</v>
      </c>
      <c r="J41" s="86"/>
      <c r="K41" s="36"/>
      <c r="L41" s="36"/>
      <c r="M41" s="36"/>
    </row>
    <row r="42" spans="1:13">
      <c r="A42" s="32"/>
      <c r="B42" s="64" t="s">
        <v>26</v>
      </c>
      <c r="C42" s="22">
        <v>10</v>
      </c>
      <c r="D42" s="32"/>
      <c r="E42" s="32"/>
      <c r="F42" s="32"/>
      <c r="H42" s="36"/>
      <c r="I42" s="60" t="s">
        <v>68</v>
      </c>
      <c r="J42" s="4" t="s">
        <v>32</v>
      </c>
      <c r="K42" s="36"/>
      <c r="L42" s="36"/>
      <c r="M42" s="36"/>
    </row>
    <row r="43" spans="1:13">
      <c r="A43" s="32"/>
      <c r="B43" s="32"/>
      <c r="C43" s="32"/>
      <c r="D43" s="32"/>
      <c r="E43" s="32"/>
      <c r="F43" s="32"/>
      <c r="H43" s="36"/>
      <c r="I43" s="15" t="s">
        <v>69</v>
      </c>
      <c r="J43" s="13">
        <f>$L$19</f>
        <v>165000</v>
      </c>
      <c r="K43" s="36"/>
      <c r="L43" s="36"/>
      <c r="M43" s="36"/>
    </row>
    <row r="44" spans="1:13">
      <c r="A44" s="32"/>
      <c r="B44" s="80" t="s">
        <v>70</v>
      </c>
      <c r="C44" s="82"/>
      <c r="D44" s="32"/>
      <c r="E44" s="32"/>
      <c r="F44" s="32"/>
      <c r="H44" s="36"/>
      <c r="I44" s="15" t="s">
        <v>71</v>
      </c>
      <c r="J44" s="13">
        <f>L27</f>
        <v>572340</v>
      </c>
      <c r="K44" s="36"/>
      <c r="L44" s="36"/>
      <c r="M44" s="36"/>
    </row>
    <row r="45" spans="1:13">
      <c r="A45" s="32"/>
      <c r="B45" s="3" t="s">
        <v>83</v>
      </c>
      <c r="C45" s="4" t="s">
        <v>84</v>
      </c>
      <c r="D45" s="32"/>
      <c r="E45" s="32"/>
      <c r="F45" s="32"/>
      <c r="H45" s="36"/>
      <c r="I45" s="15" t="s">
        <v>54</v>
      </c>
      <c r="J45" s="13">
        <f>L38</f>
        <v>283972.5</v>
      </c>
      <c r="K45" s="36"/>
      <c r="L45" s="36"/>
      <c r="M45" s="36"/>
    </row>
    <row r="46" spans="1:13">
      <c r="A46" s="32"/>
      <c r="B46" s="63" t="s">
        <v>74</v>
      </c>
      <c r="C46" s="21">
        <v>2</v>
      </c>
      <c r="D46" s="32"/>
      <c r="E46" s="32"/>
      <c r="F46" s="32"/>
      <c r="H46" s="36"/>
      <c r="I46" s="16" t="s">
        <v>75</v>
      </c>
      <c r="J46" s="14">
        <f>(J43+J44+J45)*$C$24</f>
        <v>102131.25</v>
      </c>
      <c r="K46" s="36"/>
      <c r="L46" s="36"/>
      <c r="M46" s="36"/>
    </row>
    <row r="47" spans="1:13">
      <c r="A47" s="32"/>
      <c r="B47" s="63" t="s">
        <v>44</v>
      </c>
      <c r="C47" s="21">
        <v>24</v>
      </c>
      <c r="D47" s="32"/>
      <c r="E47" s="32"/>
      <c r="F47" s="32"/>
      <c r="H47" s="36"/>
      <c r="I47" s="56" t="s">
        <v>85</v>
      </c>
      <c r="J47" s="34">
        <f>SUM(J43:J46)</f>
        <v>1123443.75</v>
      </c>
      <c r="K47" s="36"/>
      <c r="L47" s="36"/>
      <c r="M47" s="36"/>
    </row>
    <row r="48" spans="1:13">
      <c r="A48" s="32"/>
      <c r="B48" s="63" t="s">
        <v>46</v>
      </c>
      <c r="C48" s="21">
        <v>24</v>
      </c>
      <c r="D48" s="32"/>
      <c r="E48" s="32"/>
      <c r="F48" s="32"/>
      <c r="H48" s="36"/>
      <c r="I48" s="36"/>
      <c r="J48" s="36"/>
      <c r="K48" s="36"/>
      <c r="L48" s="36"/>
      <c r="M48" s="36"/>
    </row>
    <row r="49" spans="1:13">
      <c r="A49" s="32"/>
      <c r="B49" s="64" t="s">
        <v>26</v>
      </c>
      <c r="C49" s="22">
        <v>24</v>
      </c>
      <c r="D49" s="32"/>
      <c r="E49" s="32"/>
      <c r="F49" s="32"/>
      <c r="H49" s="36"/>
      <c r="I49" s="36"/>
      <c r="J49" s="36"/>
      <c r="K49" s="36"/>
      <c r="L49" s="36"/>
      <c r="M49" s="36"/>
    </row>
    <row r="50" spans="1:13">
      <c r="A50" s="32"/>
      <c r="B50" s="32"/>
      <c r="C50" s="32"/>
      <c r="D50" s="32"/>
      <c r="E50" s="32"/>
      <c r="F50" s="32"/>
      <c r="H50" s="36"/>
      <c r="I50" s="36"/>
      <c r="J50" s="36"/>
      <c r="K50" s="36"/>
      <c r="L50" s="36"/>
      <c r="M50" s="36"/>
    </row>
    <row r="51" spans="1:13" ht="29.25" customHeight="1">
      <c r="A51" s="32"/>
      <c r="B51" s="74" t="s">
        <v>77</v>
      </c>
      <c r="C51" s="73"/>
      <c r="D51" s="73"/>
      <c r="E51" s="73"/>
      <c r="F51" s="32"/>
      <c r="H51" s="36"/>
      <c r="I51" s="79" t="s">
        <v>78</v>
      </c>
      <c r="J51" s="79"/>
      <c r="K51" s="36"/>
      <c r="L51" s="36"/>
      <c r="M51" s="36"/>
    </row>
    <row r="52" spans="1:13">
      <c r="A52" s="32"/>
      <c r="B52" s="78" t="s">
        <v>79</v>
      </c>
      <c r="C52" s="78"/>
      <c r="D52" s="78"/>
      <c r="E52" s="78"/>
      <c r="F52" s="32"/>
      <c r="H52" s="36"/>
      <c r="I52" s="79"/>
      <c r="J52" s="79"/>
      <c r="K52" s="36"/>
      <c r="L52" s="36"/>
      <c r="M52" s="36"/>
    </row>
  </sheetData>
  <mergeCells count="19">
    <mergeCell ref="I41:J41"/>
    <mergeCell ref="B44:C44"/>
    <mergeCell ref="I51:J51"/>
    <mergeCell ref="B52:E52"/>
    <mergeCell ref="I52:J52"/>
    <mergeCell ref="B32:E32"/>
    <mergeCell ref="J38:K38"/>
    <mergeCell ref="I31:L31"/>
    <mergeCell ref="A2:E2"/>
    <mergeCell ref="H2:M2"/>
    <mergeCell ref="B5:D5"/>
    <mergeCell ref="B10:C10"/>
    <mergeCell ref="H13:M13"/>
    <mergeCell ref="I15:L15"/>
    <mergeCell ref="J19:K19"/>
    <mergeCell ref="I22:L22"/>
    <mergeCell ref="B23:C23"/>
    <mergeCell ref="B25:C25"/>
    <mergeCell ref="J27:K27"/>
  </mergeCells>
  <conditionalFormatting sqref="J47">
    <cfRule type="cellIs" dxfId="0" priority="1" operator="greaterThan">
      <formula>$K$10</formula>
    </cfRule>
  </conditionalFormatting>
  <hyperlinks>
    <hyperlink ref="B51" r:id="rId1" xr:uid="{E486BAF0-CE49-4F9C-939F-FCF5C9A8088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a28601-a650-4db9-9314-32f03f0a679e" xsi:nil="true"/>
    <lcf76f155ced4ddcb4097134ff3c332f xmlns="7b1f9b6c-3fb1-4271-986a-f962bd5845b4">
      <Terms xmlns="http://schemas.microsoft.com/office/infopath/2007/PartnerControls"/>
    </lcf76f155ced4ddcb4097134ff3c332f>
    <SharedWithUsers xmlns="a5a28601-a650-4db9-9314-32f03f0a679e">
      <UserInfo>
        <DisplayName/>
        <AccountId xsi:nil="true"/>
        <AccountType/>
      </UserInfo>
    </SharedWithUsers>
    <MediaLengthInSeconds xmlns="7b1f9b6c-3fb1-4271-986a-f962bd5845b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7FF9C20EA6D84498D431EE1AD31B03" ma:contentTypeVersion="16" ma:contentTypeDescription="Create a new document." ma:contentTypeScope="" ma:versionID="c3bc6a15ccfd724fe76953068bb139b2">
  <xsd:schema xmlns:xsd="http://www.w3.org/2001/XMLSchema" xmlns:xs="http://www.w3.org/2001/XMLSchema" xmlns:p="http://schemas.microsoft.com/office/2006/metadata/properties" xmlns:ns2="a5a28601-a650-4db9-9314-32f03f0a679e" xmlns:ns3="7b1f9b6c-3fb1-4271-986a-f962bd5845b4" targetNamespace="http://schemas.microsoft.com/office/2006/metadata/properties" ma:root="true" ma:fieldsID="23c9c5141272db0dd3c59111aae67d97" ns2:_="" ns3:_="">
    <xsd:import namespace="a5a28601-a650-4db9-9314-32f03f0a679e"/>
    <xsd:import namespace="7b1f9b6c-3fb1-4271-986a-f962bd5845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28601-a650-4db9-9314-32f03f0a67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d0bd191-7eb1-4447-9c00-9d9528c0ab3d}" ma:internalName="TaxCatchAll" ma:showField="CatchAllData" ma:web="a5a28601-a650-4db9-9314-32f03f0a67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b1f9b6c-3fb1-4271-986a-f962bd5845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a5cfa6f-3158-4762-92c7-dcef22ded8f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83C5C9-4128-42FF-911C-1BCFF5900845}"/>
</file>

<file path=customXml/itemProps2.xml><?xml version="1.0" encoding="utf-8"?>
<ds:datastoreItem xmlns:ds="http://schemas.openxmlformats.org/officeDocument/2006/customXml" ds:itemID="{DDC14874-7236-4C7A-B72C-D12B8125EDEC}"/>
</file>

<file path=customXml/itemProps3.xml><?xml version="1.0" encoding="utf-8"?>
<ds:datastoreItem xmlns:ds="http://schemas.openxmlformats.org/officeDocument/2006/customXml" ds:itemID="{D290442C-ED43-453F-B8B2-546AF70EA3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Engstrom</dc:creator>
  <cp:keywords/>
  <dc:description/>
  <cp:lastModifiedBy/>
  <cp:revision/>
  <dcterms:created xsi:type="dcterms:W3CDTF">2022-10-03T17:44:37Z</dcterms:created>
  <dcterms:modified xsi:type="dcterms:W3CDTF">2023-03-24T22:24:03Z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0x010100547FF9C20EA6D84498D431EE1AD31B03</vt:lpwstr>
  </property>
  <property fmtid="{D5CDD505-2E9C-101B-9397-08002B2CF9AE}" pid="3" name="MediaServiceImageTags">
    <vt:lpwstr/>
  </property>
  <property fmtid="{D5CDD505-2E9C-101B-9397-08002B2CF9AE}" pid="4" name="Order">
    <vt:r8>32800</vt:r8>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ies>
</file>